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650"/>
  </bookViews>
  <sheets>
    <sheet name="BalanceEjecucionPresupuesto" sheetId="5" r:id="rId1"/>
    <sheet name="Ingresos" sheetId="2" r:id="rId2"/>
    <sheet name="Egresos" sheetId="3" r:id="rId3"/>
    <sheet name="Balance" sheetId="1" r:id="rId4"/>
  </sheets>
  <externalReferences>
    <externalReference r:id="rId5"/>
    <externalReference r:id="rId6"/>
  </externalReferences>
  <definedNames>
    <definedName name="_xlnm._FilterDatabase" localSheetId="3" hidden="1">Balance!$A$13:$Y$319</definedName>
    <definedName name="_xlnm._FilterDatabase" localSheetId="2" hidden="1">Egresos!$A$2:$N$438</definedName>
    <definedName name="_xlnm._FilterDatabase" localSheetId="1" hidden="1">Ingresos!$A$1:$N$155</definedName>
    <definedName name="_xlnm.Print_Titles" localSheetId="3">Balance!$1:$12</definedName>
    <definedName name="_xlnm.Print_Titles" localSheetId="0">BalanceEjecucionPresupuesto!$1:$10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82" i="3" l="1"/>
  <c r="E381" i="3"/>
  <c r="E380" i="3"/>
  <c r="E379" i="3"/>
  <c r="E405" i="3"/>
  <c r="E404" i="3"/>
  <c r="E401" i="3"/>
  <c r="E400" i="3"/>
  <c r="E399" i="3"/>
  <c r="E398" i="3"/>
  <c r="E397" i="3"/>
  <c r="E396" i="3"/>
  <c r="E393" i="3"/>
  <c r="E392" i="3"/>
  <c r="E391" i="3"/>
  <c r="E389" i="3"/>
  <c r="E388" i="3"/>
  <c r="E386" i="3"/>
  <c r="E385" i="3"/>
  <c r="E384" i="3"/>
  <c r="U322" i="1"/>
  <c r="E104" i="2"/>
  <c r="B6" i="5"/>
  <c r="E155" i="2" l="1"/>
  <c r="E154" i="2"/>
  <c r="E153" i="2"/>
  <c r="E150" i="2"/>
  <c r="E148" i="2"/>
  <c r="E146" i="2"/>
  <c r="E145" i="2"/>
  <c r="E144" i="2"/>
  <c r="E142" i="2"/>
  <c r="E140" i="2"/>
  <c r="E139" i="2"/>
  <c r="E138" i="2"/>
  <c r="E137" i="2"/>
  <c r="E135" i="2"/>
  <c r="E134" i="2" s="1"/>
  <c r="E133" i="2"/>
  <c r="E132" i="2"/>
  <c r="E131" i="2"/>
  <c r="E128" i="2"/>
  <c r="E127" i="2"/>
  <c r="E124" i="2"/>
  <c r="E123" i="2"/>
  <c r="E122" i="2"/>
  <c r="E120" i="2"/>
  <c r="E119" i="2"/>
  <c r="E118" i="2"/>
  <c r="E117" i="2"/>
  <c r="E116" i="2"/>
  <c r="E113" i="2"/>
  <c r="E112" i="2"/>
  <c r="E111" i="2"/>
  <c r="E110" i="2"/>
  <c r="E109" i="2"/>
  <c r="E108" i="2"/>
  <c r="E107" i="2"/>
  <c r="E106" i="2"/>
  <c r="E103" i="2"/>
  <c r="E101" i="2"/>
  <c r="E100" i="2"/>
  <c r="E99" i="2"/>
  <c r="E97" i="2"/>
  <c r="E96" i="2"/>
  <c r="E94" i="2"/>
  <c r="E93" i="2"/>
  <c r="E91" i="2"/>
  <c r="E90" i="2"/>
  <c r="E89" i="2"/>
  <c r="E88" i="2"/>
  <c r="E87" i="2"/>
  <c r="E86" i="2"/>
  <c r="E85" i="2"/>
  <c r="E84" i="2"/>
  <c r="E83" i="2"/>
  <c r="E82" i="2"/>
  <c r="E81" i="2"/>
  <c r="E79" i="2"/>
  <c r="E78" i="2"/>
  <c r="E77" i="2"/>
  <c r="E76" i="2"/>
  <c r="E75" i="2"/>
  <c r="E72" i="2"/>
  <c r="E71" i="2"/>
  <c r="E68" i="2"/>
  <c r="E67" i="2"/>
  <c r="E65" i="2"/>
  <c r="E64" i="2"/>
  <c r="E63" i="2"/>
  <c r="E62" i="2"/>
  <c r="E61" i="2"/>
  <c r="E59" i="2"/>
  <c r="E57" i="2"/>
  <c r="E56" i="2"/>
  <c r="E55" i="2"/>
  <c r="E54" i="2"/>
  <c r="E53" i="2"/>
  <c r="E51" i="2"/>
  <c r="E50" i="2"/>
  <c r="E49" i="2"/>
  <c r="E47" i="2"/>
  <c r="E46" i="2"/>
  <c r="E45" i="2"/>
  <c r="E43" i="2"/>
  <c r="E41" i="2"/>
  <c r="E39" i="2"/>
  <c r="E38" i="2"/>
  <c r="E37" i="2"/>
  <c r="E36" i="2"/>
  <c r="E35" i="2"/>
  <c r="E33" i="2"/>
  <c r="E32" i="2"/>
  <c r="E29" i="2"/>
  <c r="E27" i="2"/>
  <c r="E26" i="2"/>
  <c r="E25" i="2"/>
  <c r="E24" i="2"/>
  <c r="E23" i="2"/>
  <c r="E22" i="2"/>
  <c r="E19" i="2"/>
  <c r="E18" i="2"/>
  <c r="E16" i="2"/>
  <c r="E15" i="2"/>
  <c r="E14" i="2"/>
  <c r="E13" i="2"/>
  <c r="E12" i="2"/>
  <c r="E10" i="2"/>
  <c r="E9" i="2"/>
  <c r="E8" i="2"/>
  <c r="E6" i="2"/>
  <c r="E5" i="2"/>
  <c r="E377" i="3"/>
  <c r="E376" i="3"/>
  <c r="E375" i="3"/>
  <c r="G607" i="5" l="1"/>
  <c r="G605" i="5"/>
  <c r="G604" i="5"/>
  <c r="G602" i="5"/>
  <c r="G601" i="5"/>
  <c r="G599" i="5"/>
  <c r="G598" i="5"/>
  <c r="G595" i="5"/>
  <c r="G594" i="5"/>
  <c r="G593" i="5"/>
  <c r="G592" i="5"/>
  <c r="G591" i="5"/>
  <c r="G588" i="5"/>
  <c r="G586" i="5"/>
  <c r="G585" i="5"/>
  <c r="G583" i="5"/>
  <c r="G582" i="5"/>
  <c r="G581" i="5"/>
  <c r="G580" i="5"/>
  <c r="G579" i="5"/>
  <c r="G578" i="5"/>
  <c r="G577" i="5"/>
  <c r="G576" i="5"/>
  <c r="G574" i="5"/>
  <c r="G573" i="5"/>
  <c r="G570" i="5"/>
  <c r="G569" i="5"/>
  <c r="G568" i="5"/>
  <c r="G567" i="5"/>
  <c r="G566" i="5"/>
  <c r="G565" i="5"/>
  <c r="G562" i="5"/>
  <c r="G561" i="5"/>
  <c r="G560" i="5"/>
  <c r="G550" i="5"/>
  <c r="G549" i="5"/>
  <c r="G548" i="5"/>
  <c r="G546" i="5"/>
  <c r="G545" i="5"/>
  <c r="G544" i="5"/>
  <c r="G541" i="5"/>
  <c r="G539" i="5"/>
  <c r="G538" i="5"/>
  <c r="G536" i="5"/>
  <c r="G535" i="5"/>
  <c r="G533" i="5"/>
  <c r="G532" i="5"/>
  <c r="G531" i="5"/>
  <c r="G529" i="5"/>
  <c r="G528" i="5"/>
  <c r="G527" i="5"/>
  <c r="G526" i="5"/>
  <c r="G525" i="5"/>
  <c r="G523" i="5"/>
  <c r="G522" i="5"/>
  <c r="G521" i="5"/>
  <c r="G519" i="5"/>
  <c r="G518" i="5"/>
  <c r="G517" i="5"/>
  <c r="G515" i="5"/>
  <c r="G514" i="5"/>
  <c r="G512" i="5"/>
  <c r="G510" i="5"/>
  <c r="G508" i="5"/>
  <c r="G507" i="5"/>
  <c r="G506" i="5"/>
  <c r="G505" i="5"/>
  <c r="G504" i="5"/>
  <c r="G503" i="5"/>
  <c r="G502" i="5"/>
  <c r="G501" i="5"/>
  <c r="G500" i="5"/>
  <c r="G499" i="5"/>
  <c r="G493" i="5"/>
  <c r="G409" i="5"/>
  <c r="G404" i="5"/>
  <c r="G402" i="5"/>
  <c r="G396" i="5"/>
  <c r="G395" i="5"/>
  <c r="G394" i="5"/>
  <c r="G393" i="5"/>
  <c r="G391" i="5"/>
  <c r="G385" i="5"/>
  <c r="G384" i="5"/>
  <c r="G383" i="5"/>
  <c r="G382" i="5"/>
  <c r="G381" i="5"/>
  <c r="G380" i="5"/>
  <c r="G379" i="5"/>
  <c r="G365" i="5"/>
  <c r="G364" i="5"/>
  <c r="G362" i="5"/>
  <c r="G361" i="5"/>
  <c r="G360" i="5"/>
  <c r="G358" i="5"/>
  <c r="G357" i="5"/>
  <c r="G356" i="5"/>
  <c r="G355" i="5"/>
  <c r="G353" i="5"/>
  <c r="G351" i="5"/>
  <c r="G349" i="5"/>
  <c r="G348" i="5"/>
  <c r="G333" i="5"/>
  <c r="G332" i="5"/>
  <c r="G331" i="5"/>
  <c r="G330" i="5"/>
  <c r="G329" i="5"/>
  <c r="G327" i="5"/>
  <c r="G326" i="5"/>
  <c r="G325" i="5"/>
  <c r="G323" i="5"/>
  <c r="G322" i="5"/>
  <c r="G318" i="5"/>
  <c r="G315" i="5"/>
  <c r="G314" i="5"/>
  <c r="G312" i="5"/>
  <c r="G311" i="5"/>
  <c r="G310" i="5"/>
  <c r="G309" i="5"/>
  <c r="G305" i="5"/>
  <c r="G302" i="5"/>
  <c r="G301" i="5"/>
  <c r="G300" i="5"/>
  <c r="G299" i="5"/>
  <c r="G297" i="5"/>
  <c r="G294" i="5"/>
  <c r="G292" i="5"/>
  <c r="G291" i="5"/>
  <c r="G289" i="5"/>
  <c r="G288" i="5"/>
  <c r="G287" i="5"/>
  <c r="G285" i="5"/>
  <c r="G271" i="5"/>
  <c r="G270" i="5"/>
  <c r="G268" i="5"/>
  <c r="G267" i="5"/>
  <c r="G266" i="5"/>
  <c r="G264" i="5"/>
  <c r="G263" i="5"/>
  <c r="G262" i="5"/>
  <c r="G261" i="5"/>
  <c r="G260" i="5"/>
  <c r="G258" i="5"/>
  <c r="G256" i="5"/>
  <c r="G254" i="5"/>
  <c r="G253" i="5"/>
  <c r="G249" i="5"/>
  <c r="G236" i="5"/>
  <c r="G235" i="5"/>
  <c r="G234" i="5"/>
  <c r="G233" i="5"/>
  <c r="G232" i="5"/>
  <c r="G230" i="5"/>
  <c r="G229" i="5"/>
  <c r="G228" i="5"/>
  <c r="G226" i="5"/>
  <c r="G225" i="5"/>
  <c r="G224" i="5"/>
  <c r="G223" i="5"/>
  <c r="G215" i="5"/>
  <c r="G202" i="5"/>
  <c r="G189" i="5"/>
  <c r="G188" i="5"/>
  <c r="G187" i="5"/>
  <c r="G185" i="5"/>
  <c r="G184" i="5"/>
  <c r="G183" i="5"/>
  <c r="G182" i="5"/>
  <c r="G180" i="5"/>
  <c r="F607" i="5"/>
  <c r="E607" i="5"/>
  <c r="E606" i="5"/>
  <c r="E605" i="5"/>
  <c r="E604" i="5"/>
  <c r="E602" i="5"/>
  <c r="E601" i="5"/>
  <c r="E599" i="5"/>
  <c r="E598" i="5"/>
  <c r="E595" i="5"/>
  <c r="E594" i="5"/>
  <c r="E593" i="5"/>
  <c r="E592" i="5"/>
  <c r="E591" i="5"/>
  <c r="E588" i="5"/>
  <c r="E586" i="5"/>
  <c r="E585" i="5"/>
  <c r="E583" i="5"/>
  <c r="E582" i="5"/>
  <c r="E581" i="5"/>
  <c r="E580" i="5"/>
  <c r="E579" i="5"/>
  <c r="E578" i="5"/>
  <c r="E577" i="5"/>
  <c r="E576" i="5"/>
  <c r="E574" i="5"/>
  <c r="E573" i="5"/>
  <c r="E570" i="5"/>
  <c r="E569" i="5"/>
  <c r="E568" i="5"/>
  <c r="E567" i="5"/>
  <c r="E566" i="5"/>
  <c r="E565" i="5"/>
  <c r="E562" i="5"/>
  <c r="E561" i="5"/>
  <c r="E560" i="5"/>
  <c r="E558" i="5"/>
  <c r="E557" i="5"/>
  <c r="E555" i="5"/>
  <c r="E554" i="5"/>
  <c r="E553" i="5"/>
  <c r="E551" i="5"/>
  <c r="E550" i="5"/>
  <c r="E549" i="5"/>
  <c r="E548" i="5"/>
  <c r="E546" i="5"/>
  <c r="E545" i="5"/>
  <c r="E544" i="5"/>
  <c r="E542" i="5"/>
  <c r="E541" i="5"/>
  <c r="E539" i="5"/>
  <c r="E538" i="5"/>
  <c r="E536" i="5"/>
  <c r="E535" i="5"/>
  <c r="E533" i="5"/>
  <c r="E532" i="5"/>
  <c r="E531" i="5"/>
  <c r="E529" i="5"/>
  <c r="E528" i="5"/>
  <c r="E527" i="5"/>
  <c r="E526" i="5"/>
  <c r="E525" i="5"/>
  <c r="E523" i="5"/>
  <c r="E522" i="5"/>
  <c r="E521" i="5"/>
  <c r="E519" i="5"/>
  <c r="E518" i="5"/>
  <c r="E517" i="5"/>
  <c r="E515" i="5"/>
  <c r="E514" i="5"/>
  <c r="E512" i="5"/>
  <c r="E510" i="5"/>
  <c r="E508" i="5"/>
  <c r="E507" i="5"/>
  <c r="E506" i="5"/>
  <c r="E505" i="5"/>
  <c r="E504" i="5"/>
  <c r="E503" i="5"/>
  <c r="E502" i="5"/>
  <c r="E501" i="5"/>
  <c r="E500" i="5"/>
  <c r="E499" i="5"/>
  <c r="E496" i="5"/>
  <c r="E495" i="5"/>
  <c r="E493" i="5"/>
  <c r="E490" i="5"/>
  <c r="E489" i="5"/>
  <c r="E488" i="5"/>
  <c r="E487" i="5"/>
  <c r="E486" i="5"/>
  <c r="E485" i="5"/>
  <c r="E483" i="5"/>
  <c r="E482" i="5"/>
  <c r="E481" i="5"/>
  <c r="E480" i="5"/>
  <c r="E478" i="5"/>
  <c r="E477" i="5"/>
  <c r="E476" i="5"/>
  <c r="E475" i="5"/>
  <c r="E474" i="5"/>
  <c r="E472" i="5"/>
  <c r="E471" i="5"/>
  <c r="E470" i="5"/>
  <c r="E469" i="5"/>
  <c r="E468" i="5"/>
  <c r="E467" i="5"/>
  <c r="E466" i="5"/>
  <c r="E464" i="5"/>
  <c r="E463" i="5"/>
  <c r="E462" i="5"/>
  <c r="E461" i="5"/>
  <c r="E460" i="5"/>
  <c r="E459" i="5"/>
  <c r="E458" i="5"/>
  <c r="E457" i="5"/>
  <c r="E456" i="5"/>
  <c r="E455" i="5"/>
  <c r="E454" i="5"/>
  <c r="E453" i="5"/>
  <c r="E451" i="5"/>
  <c r="E450" i="5"/>
  <c r="E449" i="5"/>
  <c r="E448" i="5"/>
  <c r="E446" i="5"/>
  <c r="E445" i="5"/>
  <c r="E444" i="5"/>
  <c r="E443" i="5"/>
  <c r="E442" i="5"/>
  <c r="E441" i="5"/>
  <c r="E440" i="5"/>
  <c r="E439" i="5"/>
  <c r="E437" i="5"/>
  <c r="E436" i="5"/>
  <c r="E435" i="5"/>
  <c r="E434" i="5"/>
  <c r="E433" i="5"/>
  <c r="E432" i="5"/>
  <c r="E431" i="5"/>
  <c r="E430" i="5"/>
  <c r="E429" i="5"/>
  <c r="E427" i="5"/>
  <c r="E426" i="5"/>
  <c r="E425" i="5"/>
  <c r="E424" i="5"/>
  <c r="E423" i="5"/>
  <c r="E422" i="5"/>
  <c r="E421" i="5"/>
  <c r="E420" i="5"/>
  <c r="E419" i="5"/>
  <c r="E418" i="5"/>
  <c r="E417" i="5"/>
  <c r="E416" i="5"/>
  <c r="E415" i="5"/>
  <c r="E414" i="5"/>
  <c r="E413" i="5"/>
  <c r="E412" i="5"/>
  <c r="E411" i="5"/>
  <c r="E409" i="5"/>
  <c r="E408" i="5"/>
  <c r="E407" i="5"/>
  <c r="E406" i="5"/>
  <c r="E404" i="5"/>
  <c r="E403" i="5"/>
  <c r="E402" i="5"/>
  <c r="E400" i="5"/>
  <c r="E399" i="5"/>
  <c r="E396" i="5"/>
  <c r="E395" i="5"/>
  <c r="E394" i="5"/>
  <c r="E393" i="5"/>
  <c r="E391" i="5"/>
  <c r="E388" i="5"/>
  <c r="E387" i="5"/>
  <c r="E385" i="5"/>
  <c r="E384" i="5"/>
  <c r="E383" i="5"/>
  <c r="E382" i="5"/>
  <c r="E381" i="5"/>
  <c r="E380" i="5"/>
  <c r="E379" i="5"/>
  <c r="E377" i="5"/>
  <c r="E376" i="5"/>
  <c r="E375" i="5"/>
  <c r="E373" i="5"/>
  <c r="E372" i="5"/>
  <c r="E370" i="5"/>
  <c r="E369" i="5"/>
  <c r="E368" i="5"/>
  <c r="E365" i="5"/>
  <c r="E364" i="5"/>
  <c r="E363" i="5"/>
  <c r="E362" i="5"/>
  <c r="E361" i="5"/>
  <c r="E360" i="5"/>
  <c r="E358" i="5"/>
  <c r="E357" i="5"/>
  <c r="E356" i="5"/>
  <c r="E355" i="5"/>
  <c r="E353" i="5"/>
  <c r="E352" i="5"/>
  <c r="E351" i="5"/>
  <c r="E349" i="5"/>
  <c r="E348" i="5"/>
  <c r="E345" i="5"/>
  <c r="E344" i="5"/>
  <c r="E342" i="5"/>
  <c r="E341" i="5"/>
  <c r="E340" i="5"/>
  <c r="E339" i="5"/>
  <c r="E338" i="5"/>
  <c r="E336" i="5"/>
  <c r="E335" i="5"/>
  <c r="E334" i="5"/>
  <c r="E333" i="5"/>
  <c r="E332" i="5"/>
  <c r="E331" i="5"/>
  <c r="E330" i="5"/>
  <c r="E329" i="5"/>
  <c r="E327" i="5"/>
  <c r="E326" i="5"/>
  <c r="E325" i="5"/>
  <c r="E323" i="5"/>
  <c r="E322" i="5"/>
  <c r="E321" i="5"/>
  <c r="E319" i="5"/>
  <c r="E318" i="5"/>
  <c r="E316" i="5"/>
  <c r="E315" i="5"/>
  <c r="E314" i="5"/>
  <c r="E313" i="5"/>
  <c r="E312" i="5"/>
  <c r="E311" i="5"/>
  <c r="E310" i="5"/>
  <c r="E309" i="5"/>
  <c r="E307" i="5"/>
  <c r="E305" i="5"/>
  <c r="E303" i="5"/>
  <c r="E302" i="5"/>
  <c r="E301" i="5"/>
  <c r="E300" i="5"/>
  <c r="E299" i="5"/>
  <c r="E298" i="5"/>
  <c r="E297" i="5"/>
  <c r="E295" i="5"/>
  <c r="E294" i="5"/>
  <c r="E292" i="5"/>
  <c r="E291" i="5"/>
  <c r="E289" i="5"/>
  <c r="E288" i="5"/>
  <c r="E287" i="5"/>
  <c r="E285" i="5"/>
  <c r="E284" i="5"/>
  <c r="E282" i="5"/>
  <c r="E279" i="5"/>
  <c r="E278" i="5"/>
  <c r="E276" i="5"/>
  <c r="E275" i="5"/>
  <c r="E274" i="5"/>
  <c r="E271" i="5"/>
  <c r="E270" i="5"/>
  <c r="E269" i="5"/>
  <c r="E268" i="5"/>
  <c r="E267" i="5"/>
  <c r="E266" i="5"/>
  <c r="E264" i="5"/>
  <c r="E263" i="5"/>
  <c r="E262" i="5"/>
  <c r="E261" i="5"/>
  <c r="E260" i="5"/>
  <c r="E258" i="5"/>
  <c r="E257" i="5"/>
  <c r="E256" i="5"/>
  <c r="E254" i="5"/>
  <c r="E253" i="5"/>
  <c r="E250" i="5"/>
  <c r="E249" i="5"/>
  <c r="E247" i="5"/>
  <c r="E246" i="5"/>
  <c r="E245" i="5"/>
  <c r="E244" i="5"/>
  <c r="E243" i="5"/>
  <c r="E241" i="5"/>
  <c r="E240" i="5"/>
  <c r="E239" i="5"/>
  <c r="E238" i="5"/>
  <c r="E236" i="5"/>
  <c r="E235" i="5"/>
  <c r="E234" i="5"/>
  <c r="E233" i="5"/>
  <c r="E232" i="5"/>
  <c r="E230" i="5"/>
  <c r="E229" i="5"/>
  <c r="E228" i="5"/>
  <c r="E226" i="5"/>
  <c r="E225" i="5"/>
  <c r="E224" i="5"/>
  <c r="E223" i="5"/>
  <c r="E221" i="5"/>
  <c r="E220" i="5"/>
  <c r="E219" i="5"/>
  <c r="E218" i="5"/>
  <c r="E216" i="5"/>
  <c r="E215" i="5"/>
  <c r="E213" i="5"/>
  <c r="E212" i="5"/>
  <c r="E211" i="5"/>
  <c r="E210" i="5"/>
  <c r="E209" i="5"/>
  <c r="E208" i="5"/>
  <c r="E207" i="5"/>
  <c r="E206" i="5"/>
  <c r="E204" i="5"/>
  <c r="E202" i="5"/>
  <c r="E200" i="5"/>
  <c r="E199" i="5"/>
  <c r="E198" i="5"/>
  <c r="E197" i="5"/>
  <c r="E196" i="5"/>
  <c r="E195" i="5"/>
  <c r="E194" i="5"/>
  <c r="E192" i="5"/>
  <c r="E191" i="5"/>
  <c r="E189" i="5"/>
  <c r="E188" i="5"/>
  <c r="E187" i="5"/>
  <c r="E185" i="5"/>
  <c r="E184" i="5"/>
  <c r="E183" i="5"/>
  <c r="E182" i="5"/>
  <c r="E180" i="5"/>
  <c r="E178" i="5"/>
  <c r="E177" i="5"/>
  <c r="E175" i="5"/>
  <c r="D607" i="5"/>
  <c r="D606" i="5"/>
  <c r="D605" i="5"/>
  <c r="D604" i="5"/>
  <c r="D602" i="5"/>
  <c r="D601" i="5"/>
  <c r="D599" i="5"/>
  <c r="D598" i="5"/>
  <c r="D595" i="5"/>
  <c r="D594" i="5"/>
  <c r="D593" i="5"/>
  <c r="D592" i="5"/>
  <c r="D591" i="5"/>
  <c r="D588" i="5"/>
  <c r="D586" i="5"/>
  <c r="D585" i="5"/>
  <c r="D583" i="5"/>
  <c r="D582" i="5"/>
  <c r="D581" i="5"/>
  <c r="D580" i="5"/>
  <c r="D579" i="5"/>
  <c r="D578" i="5"/>
  <c r="D577" i="5"/>
  <c r="D576" i="5"/>
  <c r="D574" i="5"/>
  <c r="D573" i="5"/>
  <c r="D570" i="5"/>
  <c r="D569" i="5"/>
  <c r="D568" i="5"/>
  <c r="D567" i="5"/>
  <c r="D566" i="5"/>
  <c r="D565" i="5"/>
  <c r="D562" i="5"/>
  <c r="D561" i="5"/>
  <c r="D560" i="5"/>
  <c r="D558" i="5"/>
  <c r="D557" i="5"/>
  <c r="D555" i="5"/>
  <c r="D554" i="5"/>
  <c r="D553" i="5"/>
  <c r="D551" i="5"/>
  <c r="D550" i="5"/>
  <c r="D549" i="5"/>
  <c r="D548" i="5"/>
  <c r="D546" i="5"/>
  <c r="D545" i="5"/>
  <c r="D544" i="5"/>
  <c r="D542" i="5"/>
  <c r="D541" i="5"/>
  <c r="D539" i="5"/>
  <c r="D538" i="5"/>
  <c r="D536" i="5"/>
  <c r="D535" i="5"/>
  <c r="D533" i="5"/>
  <c r="D532" i="5"/>
  <c r="D531" i="5"/>
  <c r="D529" i="5"/>
  <c r="D528" i="5"/>
  <c r="D527" i="5"/>
  <c r="D526" i="5"/>
  <c r="D525" i="5"/>
  <c r="D523" i="5"/>
  <c r="D522" i="5"/>
  <c r="D521" i="5"/>
  <c r="D519" i="5"/>
  <c r="D518" i="5"/>
  <c r="D517" i="5"/>
  <c r="D515" i="5"/>
  <c r="D514" i="5"/>
  <c r="D512" i="5"/>
  <c r="D510" i="5"/>
  <c r="D508" i="5"/>
  <c r="D507" i="5"/>
  <c r="D506" i="5"/>
  <c r="D505" i="5"/>
  <c r="D504" i="5"/>
  <c r="D503" i="5"/>
  <c r="D502" i="5"/>
  <c r="D501" i="5"/>
  <c r="D500" i="5"/>
  <c r="D499" i="5"/>
  <c r="D496" i="5"/>
  <c r="D495" i="5"/>
  <c r="D493" i="5"/>
  <c r="D490" i="5"/>
  <c r="D489" i="5"/>
  <c r="D488" i="5"/>
  <c r="D487" i="5"/>
  <c r="D486" i="5"/>
  <c r="D485" i="5"/>
  <c r="D483" i="5"/>
  <c r="D482" i="5"/>
  <c r="D481" i="5"/>
  <c r="D480" i="5"/>
  <c r="D478" i="5"/>
  <c r="D477" i="5"/>
  <c r="D476" i="5"/>
  <c r="D475" i="5"/>
  <c r="D474" i="5"/>
  <c r="D472" i="5"/>
  <c r="D471" i="5"/>
  <c r="D470" i="5"/>
  <c r="D469" i="5"/>
  <c r="D468" i="5"/>
  <c r="D467" i="5"/>
  <c r="D466" i="5"/>
  <c r="D464" i="5"/>
  <c r="D463" i="5"/>
  <c r="D462" i="5"/>
  <c r="D461" i="5"/>
  <c r="D460" i="5"/>
  <c r="D459" i="5"/>
  <c r="D458" i="5"/>
  <c r="D457" i="5"/>
  <c r="D456" i="5"/>
  <c r="D455" i="5"/>
  <c r="D454" i="5"/>
  <c r="D453" i="5"/>
  <c r="D451" i="5"/>
  <c r="D450" i="5"/>
  <c r="D449" i="5"/>
  <c r="D448" i="5"/>
  <c r="D446" i="5"/>
  <c r="D445" i="5"/>
  <c r="D444" i="5"/>
  <c r="D443" i="5"/>
  <c r="D442" i="5"/>
  <c r="D441" i="5"/>
  <c r="D440" i="5"/>
  <c r="D439" i="5"/>
  <c r="D437" i="5"/>
  <c r="D436" i="5"/>
  <c r="D435" i="5"/>
  <c r="D434" i="5"/>
  <c r="D433" i="5"/>
  <c r="D432" i="5"/>
  <c r="D431" i="5"/>
  <c r="D430" i="5"/>
  <c r="D429" i="5"/>
  <c r="D427" i="5"/>
  <c r="D426" i="5"/>
  <c r="D425" i="5"/>
  <c r="D424" i="5"/>
  <c r="D423" i="5"/>
  <c r="D422" i="5"/>
  <c r="D421" i="5"/>
  <c r="D420" i="5"/>
  <c r="D419" i="5"/>
  <c r="D418" i="5"/>
  <c r="D417" i="5"/>
  <c r="D416" i="5"/>
  <c r="D415" i="5"/>
  <c r="D414" i="5"/>
  <c r="D413" i="5"/>
  <c r="D412" i="5"/>
  <c r="D411" i="5"/>
  <c r="D409" i="5"/>
  <c r="D408" i="5"/>
  <c r="D407" i="5"/>
  <c r="D406" i="5"/>
  <c r="D404" i="5"/>
  <c r="D403" i="5"/>
  <c r="D402" i="5"/>
  <c r="D400" i="5"/>
  <c r="D399" i="5"/>
  <c r="D396" i="5"/>
  <c r="D395" i="5"/>
  <c r="D394" i="5"/>
  <c r="D393" i="5"/>
  <c r="D391" i="5"/>
  <c r="D388" i="5"/>
  <c r="D387" i="5"/>
  <c r="D385" i="5"/>
  <c r="D384" i="5"/>
  <c r="D383" i="5"/>
  <c r="D382" i="5"/>
  <c r="D381" i="5"/>
  <c r="D380" i="5"/>
  <c r="D379" i="5"/>
  <c r="D377" i="5"/>
  <c r="D376" i="5"/>
  <c r="D375" i="5"/>
  <c r="D373" i="5"/>
  <c r="D372" i="5"/>
  <c r="D370" i="5"/>
  <c r="D369" i="5"/>
  <c r="D368" i="5"/>
  <c r="D365" i="5"/>
  <c r="D364" i="5"/>
  <c r="D363" i="5"/>
  <c r="D362" i="5"/>
  <c r="D361" i="5"/>
  <c r="D360" i="5"/>
  <c r="D358" i="5"/>
  <c r="D357" i="5"/>
  <c r="D356" i="5"/>
  <c r="D355" i="5"/>
  <c r="D353" i="5"/>
  <c r="D352" i="5"/>
  <c r="D351" i="5"/>
  <c r="D349" i="5"/>
  <c r="D348" i="5"/>
  <c r="D345" i="5"/>
  <c r="D344" i="5"/>
  <c r="D342" i="5"/>
  <c r="D341" i="5"/>
  <c r="D340" i="5"/>
  <c r="D339" i="5"/>
  <c r="D338" i="5"/>
  <c r="D336" i="5"/>
  <c r="D335" i="5"/>
  <c r="D334" i="5"/>
  <c r="D333" i="5"/>
  <c r="D332" i="5"/>
  <c r="D331" i="5"/>
  <c r="D330" i="5"/>
  <c r="D329" i="5"/>
  <c r="D327" i="5"/>
  <c r="D326" i="5"/>
  <c r="D325" i="5"/>
  <c r="D323" i="5"/>
  <c r="D322" i="5"/>
  <c r="D321" i="5"/>
  <c r="D319" i="5"/>
  <c r="D318" i="5"/>
  <c r="D316" i="5"/>
  <c r="D315" i="5"/>
  <c r="D314" i="5"/>
  <c r="D313" i="5"/>
  <c r="D312" i="5"/>
  <c r="D311" i="5"/>
  <c r="D310" i="5"/>
  <c r="D309" i="5"/>
  <c r="D307" i="5"/>
  <c r="D305" i="5"/>
  <c r="D303" i="5"/>
  <c r="D302" i="5"/>
  <c r="D301" i="5"/>
  <c r="D300" i="5"/>
  <c r="D299" i="5"/>
  <c r="D298" i="5"/>
  <c r="D297" i="5"/>
  <c r="D295" i="5"/>
  <c r="D294" i="5"/>
  <c r="D292" i="5"/>
  <c r="D291" i="5"/>
  <c r="D289" i="5"/>
  <c r="D288" i="5"/>
  <c r="D287" i="5"/>
  <c r="D285" i="5"/>
  <c r="D284" i="5"/>
  <c r="D282" i="5"/>
  <c r="D279" i="5"/>
  <c r="D278" i="5"/>
  <c r="D276" i="5"/>
  <c r="D275" i="5"/>
  <c r="D274" i="5"/>
  <c r="D271" i="5"/>
  <c r="D270" i="5"/>
  <c r="D269" i="5"/>
  <c r="D268" i="5"/>
  <c r="D267" i="5"/>
  <c r="D266" i="5"/>
  <c r="D264" i="5"/>
  <c r="D263" i="5"/>
  <c r="D262" i="5"/>
  <c r="D261" i="5"/>
  <c r="D260" i="5"/>
  <c r="D258" i="5"/>
  <c r="D257" i="5"/>
  <c r="D256" i="5"/>
  <c r="D254" i="5"/>
  <c r="D253" i="5"/>
  <c r="D250" i="5"/>
  <c r="D249" i="5"/>
  <c r="D247" i="5"/>
  <c r="D246" i="5"/>
  <c r="D245" i="5"/>
  <c r="D244" i="5"/>
  <c r="D243" i="5"/>
  <c r="D241" i="5"/>
  <c r="D240" i="5"/>
  <c r="D239" i="5"/>
  <c r="D238" i="5"/>
  <c r="D236" i="5"/>
  <c r="D235" i="5"/>
  <c r="D234" i="5"/>
  <c r="D233" i="5"/>
  <c r="D232" i="5"/>
  <c r="D230" i="5"/>
  <c r="D229" i="5"/>
  <c r="D228" i="5"/>
  <c r="D226" i="5"/>
  <c r="D225" i="5"/>
  <c r="D224" i="5"/>
  <c r="D223" i="5"/>
  <c r="D221" i="5"/>
  <c r="D220" i="5"/>
  <c r="D219" i="5"/>
  <c r="D218" i="5"/>
  <c r="D216" i="5"/>
  <c r="D215" i="5"/>
  <c r="D213" i="5"/>
  <c r="D212" i="5"/>
  <c r="D211" i="5"/>
  <c r="D210" i="5"/>
  <c r="D209" i="5"/>
  <c r="D208" i="5"/>
  <c r="D207" i="5"/>
  <c r="D206" i="5"/>
  <c r="D204" i="5"/>
  <c r="D202" i="5"/>
  <c r="D200" i="5"/>
  <c r="D199" i="5"/>
  <c r="D198" i="5"/>
  <c r="D197" i="5"/>
  <c r="D196" i="5"/>
  <c r="D195" i="5"/>
  <c r="D194" i="5"/>
  <c r="D192" i="5"/>
  <c r="D191" i="5"/>
  <c r="D189" i="5"/>
  <c r="D188" i="5"/>
  <c r="D187" i="5"/>
  <c r="D185" i="5"/>
  <c r="D184" i="5"/>
  <c r="D183" i="5"/>
  <c r="D182" i="5"/>
  <c r="D180" i="5"/>
  <c r="D178" i="5"/>
  <c r="D177" i="5"/>
  <c r="D175" i="5"/>
  <c r="G165" i="5"/>
  <c r="G164" i="5"/>
  <c r="G163" i="5"/>
  <c r="G160" i="5"/>
  <c r="G158" i="5"/>
  <c r="G156" i="5"/>
  <c r="G155" i="5"/>
  <c r="G154" i="5"/>
  <c r="G152" i="5"/>
  <c r="G150" i="5"/>
  <c r="G149" i="5"/>
  <c r="G148" i="5"/>
  <c r="G147" i="5"/>
  <c r="G145" i="5"/>
  <c r="G143" i="5"/>
  <c r="G142" i="5"/>
  <c r="G141" i="5"/>
  <c r="G138" i="5"/>
  <c r="G137" i="5"/>
  <c r="G134" i="5"/>
  <c r="G133" i="5"/>
  <c r="G132" i="5"/>
  <c r="G130" i="5"/>
  <c r="G129" i="5"/>
  <c r="G128" i="5"/>
  <c r="G127" i="5"/>
  <c r="G126" i="5"/>
  <c r="G123" i="5"/>
  <c r="G122" i="5"/>
  <c r="G121" i="5"/>
  <c r="G120" i="5"/>
  <c r="G119" i="5"/>
  <c r="G118" i="5"/>
  <c r="G117" i="5"/>
  <c r="G116" i="5"/>
  <c r="G113" i="5"/>
  <c r="G111" i="5"/>
  <c r="G110" i="5"/>
  <c r="G109" i="5"/>
  <c r="G107" i="5"/>
  <c r="G106" i="5"/>
  <c r="G104" i="5"/>
  <c r="G103" i="5"/>
  <c r="G101" i="5"/>
  <c r="G100" i="5"/>
  <c r="G99" i="5"/>
  <c r="G98" i="5"/>
  <c r="G97" i="5"/>
  <c r="G96" i="5"/>
  <c r="G95" i="5"/>
  <c r="G94" i="5"/>
  <c r="G93" i="5"/>
  <c r="G92" i="5"/>
  <c r="G91" i="5"/>
  <c r="G89" i="5"/>
  <c r="G88" i="5"/>
  <c r="G87" i="5"/>
  <c r="G86" i="5"/>
  <c r="G85" i="5"/>
  <c r="G78" i="5"/>
  <c r="G77" i="5"/>
  <c r="G75" i="5"/>
  <c r="G74" i="5"/>
  <c r="G73" i="5"/>
  <c r="G72" i="5"/>
  <c r="G71" i="5"/>
  <c r="G69" i="5"/>
  <c r="G53" i="5"/>
  <c r="G51" i="5"/>
  <c r="G43" i="5"/>
  <c r="G42" i="5"/>
  <c r="E165" i="5"/>
  <c r="E164" i="5"/>
  <c r="E163" i="5"/>
  <c r="E160" i="5"/>
  <c r="E158" i="5"/>
  <c r="E156" i="5"/>
  <c r="E155" i="5"/>
  <c r="E154" i="5"/>
  <c r="E152" i="5"/>
  <c r="E150" i="5"/>
  <c r="E149" i="5"/>
  <c r="E148" i="5"/>
  <c r="E147" i="5"/>
  <c r="E145" i="5"/>
  <c r="E143" i="5"/>
  <c r="E142" i="5"/>
  <c r="E141" i="5"/>
  <c r="E138" i="5"/>
  <c r="E137" i="5"/>
  <c r="E134" i="5"/>
  <c r="E133" i="5"/>
  <c r="E132" i="5"/>
  <c r="E130" i="5"/>
  <c r="E129" i="5"/>
  <c r="E128" i="5"/>
  <c r="E127" i="5"/>
  <c r="E126" i="5"/>
  <c r="E123" i="5"/>
  <c r="E122" i="5"/>
  <c r="E121" i="5"/>
  <c r="E120" i="5"/>
  <c r="E119" i="5"/>
  <c r="E118" i="5"/>
  <c r="E117" i="5"/>
  <c r="E116" i="5"/>
  <c r="E114" i="5"/>
  <c r="E113" i="5"/>
  <c r="E111" i="5"/>
  <c r="E110" i="5"/>
  <c r="E109" i="5"/>
  <c r="E107" i="5"/>
  <c r="E106" i="5"/>
  <c r="E104" i="5"/>
  <c r="E103" i="5"/>
  <c r="E101" i="5"/>
  <c r="E100" i="5"/>
  <c r="E99" i="5"/>
  <c r="E98" i="5"/>
  <c r="E97" i="5"/>
  <c r="E96" i="5"/>
  <c r="E95" i="5"/>
  <c r="E94" i="5"/>
  <c r="E93" i="5"/>
  <c r="E92" i="5"/>
  <c r="E91" i="5"/>
  <c r="E89" i="5"/>
  <c r="E88" i="5"/>
  <c r="E87" i="5"/>
  <c r="E86" i="5"/>
  <c r="E85" i="5"/>
  <c r="E82" i="5"/>
  <c r="E81" i="5"/>
  <c r="E78" i="5"/>
  <c r="E77" i="5"/>
  <c r="E75" i="5"/>
  <c r="E74" i="5"/>
  <c r="E73" i="5"/>
  <c r="E72" i="5"/>
  <c r="E71" i="5"/>
  <c r="E69" i="5"/>
  <c r="E67" i="5"/>
  <c r="E66" i="5"/>
  <c r="E65" i="5"/>
  <c r="E64" i="5"/>
  <c r="E63" i="5"/>
  <c r="E61" i="5"/>
  <c r="E60" i="5"/>
  <c r="E59" i="5"/>
  <c r="E57" i="5"/>
  <c r="E56" i="5"/>
  <c r="E55" i="5"/>
  <c r="E53" i="5"/>
  <c r="E51" i="5"/>
  <c r="E49" i="5"/>
  <c r="E48" i="5"/>
  <c r="E47" i="5"/>
  <c r="E46" i="5"/>
  <c r="E45" i="5"/>
  <c r="E43" i="5"/>
  <c r="E42" i="5"/>
  <c r="E39" i="5"/>
  <c r="D165" i="5"/>
  <c r="D164" i="5"/>
  <c r="D163" i="5"/>
  <c r="D160" i="5"/>
  <c r="D158" i="5"/>
  <c r="D156" i="5"/>
  <c r="D155" i="5"/>
  <c r="D154" i="5"/>
  <c r="D152" i="5"/>
  <c r="D150" i="5"/>
  <c r="D149" i="5"/>
  <c r="D148" i="5"/>
  <c r="D147" i="5"/>
  <c r="D145" i="5"/>
  <c r="D143" i="5"/>
  <c r="D142" i="5"/>
  <c r="D141" i="5"/>
  <c r="D138" i="5"/>
  <c r="D137" i="5"/>
  <c r="D134" i="5"/>
  <c r="D133" i="5"/>
  <c r="D132" i="5"/>
  <c r="D130" i="5"/>
  <c r="D129" i="5"/>
  <c r="D128" i="5"/>
  <c r="D127" i="5"/>
  <c r="D126" i="5"/>
  <c r="D123" i="5"/>
  <c r="D122" i="5"/>
  <c r="D121" i="5"/>
  <c r="D120" i="5"/>
  <c r="D119" i="5"/>
  <c r="D118" i="5"/>
  <c r="D117" i="5"/>
  <c r="D116" i="5"/>
  <c r="D114" i="5"/>
  <c r="D113" i="5"/>
  <c r="D111" i="5"/>
  <c r="D110" i="5"/>
  <c r="D109" i="5"/>
  <c r="D107" i="5"/>
  <c r="D106" i="5"/>
  <c r="D104" i="5"/>
  <c r="D103" i="5"/>
  <c r="D101" i="5"/>
  <c r="D100" i="5"/>
  <c r="D99" i="5"/>
  <c r="D98" i="5"/>
  <c r="D97" i="5"/>
  <c r="D96" i="5"/>
  <c r="D95" i="5"/>
  <c r="D94" i="5"/>
  <c r="D93" i="5"/>
  <c r="D92" i="5"/>
  <c r="D91" i="5"/>
  <c r="D89" i="5"/>
  <c r="D88" i="5"/>
  <c r="D87" i="5"/>
  <c r="D86" i="5"/>
  <c r="D85" i="5"/>
  <c r="D82" i="5"/>
  <c r="D81" i="5"/>
  <c r="D78" i="5"/>
  <c r="D77" i="5"/>
  <c r="D75" i="5"/>
  <c r="D74" i="5"/>
  <c r="D73" i="5"/>
  <c r="D72" i="5"/>
  <c r="D71" i="5"/>
  <c r="D69" i="5"/>
  <c r="D67" i="5"/>
  <c r="D66" i="5"/>
  <c r="D65" i="5"/>
  <c r="D64" i="5"/>
  <c r="D63" i="5"/>
  <c r="D61" i="5"/>
  <c r="D60" i="5"/>
  <c r="D59" i="5"/>
  <c r="D57" i="5"/>
  <c r="D56" i="5"/>
  <c r="D55" i="5"/>
  <c r="D53" i="5"/>
  <c r="D51" i="5"/>
  <c r="D49" i="5"/>
  <c r="D48" i="5"/>
  <c r="D47" i="5"/>
  <c r="D46" i="5"/>
  <c r="D45" i="5"/>
  <c r="D43" i="5"/>
  <c r="D42" i="5"/>
  <c r="D39" i="5"/>
  <c r="F114" i="5"/>
  <c r="F113" i="5"/>
  <c r="F101" i="5"/>
  <c r="F100" i="5"/>
  <c r="F99" i="5"/>
  <c r="F98" i="5"/>
  <c r="F97" i="5"/>
  <c r="F96" i="5"/>
  <c r="F95" i="5"/>
  <c r="F94" i="5"/>
  <c r="F93" i="5"/>
  <c r="F92" i="5"/>
  <c r="F91" i="5"/>
  <c r="F89" i="5"/>
  <c r="F88" i="5"/>
  <c r="F87" i="5"/>
  <c r="F86" i="5"/>
  <c r="F85" i="5"/>
  <c r="F82" i="5"/>
  <c r="F81" i="5"/>
  <c r="F67" i="5"/>
  <c r="F66" i="5"/>
  <c r="F65" i="5"/>
  <c r="F64" i="5"/>
  <c r="F63" i="5"/>
  <c r="F61" i="5"/>
  <c r="F60" i="5"/>
  <c r="F59" i="5"/>
  <c r="F57" i="5"/>
  <c r="F56" i="5"/>
  <c r="F55" i="5"/>
  <c r="F49" i="5"/>
  <c r="F48" i="5"/>
  <c r="F47" i="5"/>
  <c r="F46" i="5"/>
  <c r="F45" i="5"/>
  <c r="F39" i="5"/>
  <c r="F557" i="5"/>
  <c r="E6" i="3"/>
  <c r="F175" i="5" s="1"/>
  <c r="E9" i="3"/>
  <c r="F178" i="5" s="1"/>
  <c r="E8" i="3"/>
  <c r="F177" i="5" s="1"/>
  <c r="E11" i="3"/>
  <c r="F180" i="5" s="1"/>
  <c r="E16" i="3"/>
  <c r="F185" i="5" s="1"/>
  <c r="E15" i="3"/>
  <c r="F184" i="5" s="1"/>
  <c r="E14" i="3"/>
  <c r="F183" i="5" s="1"/>
  <c r="E13" i="3"/>
  <c r="F182" i="5" s="1"/>
  <c r="E20" i="3"/>
  <c r="F189" i="5" s="1"/>
  <c r="E19" i="3"/>
  <c r="F188" i="5" s="1"/>
  <c r="E18" i="3"/>
  <c r="F187" i="5" s="1"/>
  <c r="E23" i="3"/>
  <c r="F192" i="5" s="1"/>
  <c r="E22" i="3"/>
  <c r="F191" i="5" s="1"/>
  <c r="E31" i="3"/>
  <c r="F200" i="5" s="1"/>
  <c r="E30" i="3"/>
  <c r="F199" i="5" s="1"/>
  <c r="E29" i="3"/>
  <c r="F198" i="5" s="1"/>
  <c r="E28" i="3"/>
  <c r="F197" i="5" s="1"/>
  <c r="E27" i="3"/>
  <c r="F196" i="5" s="1"/>
  <c r="E26" i="3"/>
  <c r="F195" i="5" s="1"/>
  <c r="E25" i="3"/>
  <c r="F194" i="5" s="1"/>
  <c r="E33" i="3"/>
  <c r="F202" i="5" s="1"/>
  <c r="E35" i="3"/>
  <c r="F204" i="5" s="1"/>
  <c r="E44" i="3"/>
  <c r="F213" i="5" s="1"/>
  <c r="E43" i="3"/>
  <c r="F212" i="5" s="1"/>
  <c r="E42" i="3"/>
  <c r="F211" i="5" s="1"/>
  <c r="E41" i="3"/>
  <c r="F210" i="5" s="1"/>
  <c r="E40" i="3"/>
  <c r="F209" i="5" s="1"/>
  <c r="E39" i="3"/>
  <c r="F208" i="5" s="1"/>
  <c r="E38" i="3"/>
  <c r="F207" i="5" s="1"/>
  <c r="E37" i="3"/>
  <c r="F206" i="5" s="1"/>
  <c r="E52" i="3"/>
  <c r="F221" i="5" s="1"/>
  <c r="E51" i="3"/>
  <c r="F220" i="5" s="1"/>
  <c r="E50" i="3"/>
  <c r="F219" i="5" s="1"/>
  <c r="E49" i="3"/>
  <c r="F218" i="5" s="1"/>
  <c r="E57" i="3"/>
  <c r="F226" i="5" s="1"/>
  <c r="E56" i="3"/>
  <c r="F225" i="5" s="1"/>
  <c r="E55" i="3"/>
  <c r="F224" i="5" s="1"/>
  <c r="E54" i="3"/>
  <c r="F223" i="5" s="1"/>
  <c r="E61" i="3"/>
  <c r="F230" i="5" s="1"/>
  <c r="E60" i="3"/>
  <c r="F229" i="5" s="1"/>
  <c r="E59" i="3"/>
  <c r="F228" i="5" s="1"/>
  <c r="E67" i="3"/>
  <c r="F236" i="5" s="1"/>
  <c r="E66" i="3"/>
  <c r="F235" i="5" s="1"/>
  <c r="E65" i="3"/>
  <c r="F234" i="5" s="1"/>
  <c r="E64" i="3"/>
  <c r="F233" i="5" s="1"/>
  <c r="E63" i="3"/>
  <c r="F232" i="5" s="1"/>
  <c r="E72" i="3"/>
  <c r="F241" i="5" s="1"/>
  <c r="E71" i="3"/>
  <c r="F240" i="5" s="1"/>
  <c r="E70" i="3"/>
  <c r="F239" i="5" s="1"/>
  <c r="E69" i="3"/>
  <c r="F238" i="5" s="1"/>
  <c r="E78" i="3"/>
  <c r="F247" i="5" s="1"/>
  <c r="E77" i="3"/>
  <c r="F246" i="5" s="1"/>
  <c r="E76" i="3"/>
  <c r="F245" i="5" s="1"/>
  <c r="E75" i="3"/>
  <c r="F244" i="5" s="1"/>
  <c r="E74" i="3"/>
  <c r="F243" i="5" s="1"/>
  <c r="E81" i="3"/>
  <c r="F250" i="5" s="1"/>
  <c r="E80" i="3"/>
  <c r="F249" i="5" s="1"/>
  <c r="E85" i="3"/>
  <c r="F254" i="5" s="1"/>
  <c r="E84" i="3"/>
  <c r="F253" i="5" s="1"/>
  <c r="E89" i="3"/>
  <c r="F258" i="5" s="1"/>
  <c r="E88" i="3"/>
  <c r="F257" i="5" s="1"/>
  <c r="E87" i="3"/>
  <c r="F256" i="5" s="1"/>
  <c r="E95" i="3"/>
  <c r="F264" i="5" s="1"/>
  <c r="E94" i="3"/>
  <c r="F263" i="5" s="1"/>
  <c r="E93" i="3"/>
  <c r="F262" i="5" s="1"/>
  <c r="E92" i="3"/>
  <c r="F261" i="5" s="1"/>
  <c r="E91" i="3"/>
  <c r="F260" i="5" s="1"/>
  <c r="E102" i="3"/>
  <c r="F271" i="5" s="1"/>
  <c r="E101" i="3"/>
  <c r="F270" i="5" s="1"/>
  <c r="E100" i="3"/>
  <c r="F269" i="5" s="1"/>
  <c r="E99" i="3"/>
  <c r="F268" i="5" s="1"/>
  <c r="E98" i="3"/>
  <c r="F267" i="5" s="1"/>
  <c r="E97" i="3"/>
  <c r="F266" i="5" s="1"/>
  <c r="E107" i="3"/>
  <c r="F276" i="5" s="1"/>
  <c r="E106" i="3"/>
  <c r="F275" i="5" s="1"/>
  <c r="E105" i="3"/>
  <c r="F274" i="5" s="1"/>
  <c r="E110" i="3"/>
  <c r="F279" i="5" s="1"/>
  <c r="E109" i="3"/>
  <c r="F278" i="5" s="1"/>
  <c r="E113" i="3"/>
  <c r="F282" i="5" s="1"/>
  <c r="E116" i="3"/>
  <c r="F285" i="5" s="1"/>
  <c r="E115" i="3"/>
  <c r="F284" i="5" s="1"/>
  <c r="E120" i="3"/>
  <c r="F289" i="5" s="1"/>
  <c r="E119" i="3"/>
  <c r="F288" i="5" s="1"/>
  <c r="E118" i="3"/>
  <c r="F287" i="5" s="1"/>
  <c r="E123" i="3"/>
  <c r="F292" i="5" s="1"/>
  <c r="E122" i="3"/>
  <c r="F291" i="5" s="1"/>
  <c r="E126" i="3"/>
  <c r="F295" i="5" s="1"/>
  <c r="E125" i="3"/>
  <c r="F294" i="5" s="1"/>
  <c r="E134" i="3"/>
  <c r="F303" i="5" s="1"/>
  <c r="E133" i="3"/>
  <c r="F302" i="5" s="1"/>
  <c r="E132" i="3"/>
  <c r="F301" i="5" s="1"/>
  <c r="E131" i="3"/>
  <c r="F300" i="5" s="1"/>
  <c r="E130" i="3"/>
  <c r="F299" i="5" s="1"/>
  <c r="E129" i="3"/>
  <c r="F298" i="5" s="1"/>
  <c r="E128" i="3"/>
  <c r="F297" i="5" s="1"/>
  <c r="E136" i="3"/>
  <c r="F305" i="5" s="1"/>
  <c r="E138" i="3"/>
  <c r="F307" i="5" s="1"/>
  <c r="E147" i="3"/>
  <c r="F316" i="5" s="1"/>
  <c r="E146" i="3"/>
  <c r="F315" i="5" s="1"/>
  <c r="E145" i="3"/>
  <c r="F314" i="5" s="1"/>
  <c r="E144" i="3"/>
  <c r="F313" i="5" s="1"/>
  <c r="E143" i="3"/>
  <c r="F312" i="5" s="1"/>
  <c r="E142" i="3"/>
  <c r="F311" i="5" s="1"/>
  <c r="E141" i="3"/>
  <c r="F310" i="5" s="1"/>
  <c r="E140" i="3"/>
  <c r="F309" i="5" s="1"/>
  <c r="E150" i="3"/>
  <c r="F319" i="5" s="1"/>
  <c r="E149" i="3"/>
  <c r="F318" i="5" s="1"/>
  <c r="E154" i="3"/>
  <c r="F323" i="5" s="1"/>
  <c r="E153" i="3"/>
  <c r="F322" i="5" s="1"/>
  <c r="E152" i="3"/>
  <c r="F321" i="5" s="1"/>
  <c r="E158" i="3"/>
  <c r="F327" i="5" s="1"/>
  <c r="E157" i="3"/>
  <c r="F326" i="5" s="1"/>
  <c r="E156" i="3"/>
  <c r="F325" i="5" s="1"/>
  <c r="E167" i="3"/>
  <c r="F336" i="5" s="1"/>
  <c r="E166" i="3"/>
  <c r="F335" i="5" s="1"/>
  <c r="E165" i="3"/>
  <c r="F334" i="5" s="1"/>
  <c r="E164" i="3"/>
  <c r="F333" i="5" s="1"/>
  <c r="E163" i="3"/>
  <c r="F332" i="5" s="1"/>
  <c r="E162" i="3"/>
  <c r="F331" i="5" s="1"/>
  <c r="E161" i="3"/>
  <c r="F330" i="5" s="1"/>
  <c r="E160" i="3"/>
  <c r="F329" i="5" s="1"/>
  <c r="E173" i="3"/>
  <c r="F342" i="5" s="1"/>
  <c r="E172" i="3"/>
  <c r="F341" i="5" s="1"/>
  <c r="E171" i="3"/>
  <c r="F340" i="5" s="1"/>
  <c r="E170" i="3"/>
  <c r="F339" i="5" s="1"/>
  <c r="E169" i="3"/>
  <c r="F338" i="5" s="1"/>
  <c r="E176" i="3"/>
  <c r="F345" i="5" s="1"/>
  <c r="E175" i="3"/>
  <c r="F344" i="5" s="1"/>
  <c r="E180" i="3"/>
  <c r="F349" i="5" s="1"/>
  <c r="E179" i="3"/>
  <c r="F348" i="5" s="1"/>
  <c r="E184" i="3"/>
  <c r="F353" i="5" s="1"/>
  <c r="E183" i="3"/>
  <c r="F352" i="5" s="1"/>
  <c r="E182" i="3"/>
  <c r="F351" i="5" s="1"/>
  <c r="E189" i="3"/>
  <c r="F358" i="5" s="1"/>
  <c r="E188" i="3"/>
  <c r="F357" i="5" s="1"/>
  <c r="E187" i="3"/>
  <c r="F356" i="5" s="1"/>
  <c r="E186" i="3"/>
  <c r="F355" i="5" s="1"/>
  <c r="E196" i="3"/>
  <c r="F365" i="5" s="1"/>
  <c r="E195" i="3"/>
  <c r="F364" i="5" s="1"/>
  <c r="E194" i="3"/>
  <c r="F363" i="5" s="1"/>
  <c r="E193" i="3"/>
  <c r="F362" i="5" s="1"/>
  <c r="E192" i="3"/>
  <c r="F361" i="5" s="1"/>
  <c r="E191" i="3"/>
  <c r="F360" i="5" s="1"/>
  <c r="E201" i="3"/>
  <c r="F370" i="5" s="1"/>
  <c r="E200" i="3"/>
  <c r="F369" i="5" s="1"/>
  <c r="E199" i="3"/>
  <c r="F368" i="5" s="1"/>
  <c r="E204" i="3"/>
  <c r="F373" i="5" s="1"/>
  <c r="E203" i="3"/>
  <c r="F372" i="5" s="1"/>
  <c r="E208" i="3"/>
  <c r="F377" i="5" s="1"/>
  <c r="E207" i="3"/>
  <c r="F376" i="5" s="1"/>
  <c r="E206" i="3"/>
  <c r="F375" i="5" s="1"/>
  <c r="E216" i="3"/>
  <c r="F385" i="5" s="1"/>
  <c r="E215" i="3"/>
  <c r="F384" i="5" s="1"/>
  <c r="E214" i="3"/>
  <c r="F383" i="5" s="1"/>
  <c r="E213" i="3"/>
  <c r="F382" i="5" s="1"/>
  <c r="E212" i="3"/>
  <c r="F381" i="5" s="1"/>
  <c r="E211" i="3"/>
  <c r="F380" i="5" s="1"/>
  <c r="E210" i="3"/>
  <c r="F379" i="5" s="1"/>
  <c r="E219" i="3"/>
  <c r="F388" i="5" s="1"/>
  <c r="E218" i="3"/>
  <c r="F387" i="5" s="1"/>
  <c r="E222" i="3"/>
  <c r="F391" i="5" s="1"/>
  <c r="E227" i="3"/>
  <c r="F396" i="5" s="1"/>
  <c r="E226" i="3"/>
  <c r="F395" i="5" s="1"/>
  <c r="E225" i="3"/>
  <c r="F394" i="5" s="1"/>
  <c r="E224" i="3"/>
  <c r="F393" i="5" s="1"/>
  <c r="E231" i="3"/>
  <c r="F400" i="5" s="1"/>
  <c r="E230" i="3"/>
  <c r="F399" i="5" s="1"/>
  <c r="E235" i="3"/>
  <c r="F404" i="5" s="1"/>
  <c r="E234" i="3"/>
  <c r="E233" i="3"/>
  <c r="F402" i="5" s="1"/>
  <c r="E240" i="3"/>
  <c r="F409" i="5" s="1"/>
  <c r="E239" i="3"/>
  <c r="F408" i="5" s="1"/>
  <c r="E238" i="3"/>
  <c r="F407" i="5" s="1"/>
  <c r="E237" i="3"/>
  <c r="F406" i="5" s="1"/>
  <c r="E258" i="3"/>
  <c r="F427" i="5" s="1"/>
  <c r="E257" i="3"/>
  <c r="F426" i="5" s="1"/>
  <c r="E256" i="3"/>
  <c r="F425" i="5" s="1"/>
  <c r="E255" i="3"/>
  <c r="F424" i="5" s="1"/>
  <c r="E254" i="3"/>
  <c r="F423" i="5" s="1"/>
  <c r="E253" i="3"/>
  <c r="F422" i="5" s="1"/>
  <c r="E252" i="3"/>
  <c r="F421" i="5" s="1"/>
  <c r="E251" i="3"/>
  <c r="F420" i="5" s="1"/>
  <c r="E250" i="3"/>
  <c r="F419" i="5" s="1"/>
  <c r="E249" i="3"/>
  <c r="F418" i="5" s="1"/>
  <c r="E248" i="3"/>
  <c r="F417" i="5" s="1"/>
  <c r="E247" i="3"/>
  <c r="F416" i="5" s="1"/>
  <c r="E246" i="3"/>
  <c r="F415" i="5" s="1"/>
  <c r="E245" i="3"/>
  <c r="F414" i="5" s="1"/>
  <c r="E244" i="3"/>
  <c r="F413" i="5" s="1"/>
  <c r="E243" i="3"/>
  <c r="F412" i="5" s="1"/>
  <c r="E242" i="3"/>
  <c r="F411" i="5" s="1"/>
  <c r="E268" i="3"/>
  <c r="F437" i="5" s="1"/>
  <c r="E267" i="3"/>
  <c r="F436" i="5" s="1"/>
  <c r="E266" i="3"/>
  <c r="F435" i="5" s="1"/>
  <c r="E265" i="3"/>
  <c r="F434" i="5" s="1"/>
  <c r="E264" i="3"/>
  <c r="F433" i="5" s="1"/>
  <c r="E263" i="3"/>
  <c r="F432" i="5" s="1"/>
  <c r="E262" i="3"/>
  <c r="F431" i="5" s="1"/>
  <c r="E261" i="3"/>
  <c r="F430" i="5" s="1"/>
  <c r="E260" i="3"/>
  <c r="F429" i="5" s="1"/>
  <c r="E277" i="3"/>
  <c r="F446" i="5" s="1"/>
  <c r="E276" i="3"/>
  <c r="F445" i="5" s="1"/>
  <c r="E275" i="3"/>
  <c r="F444" i="5" s="1"/>
  <c r="E274" i="3"/>
  <c r="F443" i="5" s="1"/>
  <c r="E273" i="3"/>
  <c r="F442" i="5" s="1"/>
  <c r="E272" i="3"/>
  <c r="F441" i="5" s="1"/>
  <c r="E271" i="3"/>
  <c r="F440" i="5" s="1"/>
  <c r="E270" i="3"/>
  <c r="F439" i="5" s="1"/>
  <c r="E282" i="3"/>
  <c r="F451" i="5" s="1"/>
  <c r="E281" i="3"/>
  <c r="F450" i="5" s="1"/>
  <c r="E280" i="3"/>
  <c r="F449" i="5" s="1"/>
  <c r="E279" i="3"/>
  <c r="F448" i="5" s="1"/>
  <c r="E295" i="3"/>
  <c r="F464" i="5" s="1"/>
  <c r="E294" i="3"/>
  <c r="F463" i="5" s="1"/>
  <c r="E293" i="3"/>
  <c r="F462" i="5" s="1"/>
  <c r="E292" i="3"/>
  <c r="F461" i="5" s="1"/>
  <c r="E291" i="3"/>
  <c r="F460" i="5" s="1"/>
  <c r="E290" i="3"/>
  <c r="F459" i="5" s="1"/>
  <c r="E289" i="3"/>
  <c r="F458" i="5" s="1"/>
  <c r="E288" i="3"/>
  <c r="F457" i="5" s="1"/>
  <c r="E287" i="3"/>
  <c r="F456" i="5" s="1"/>
  <c r="E286" i="3"/>
  <c r="F455" i="5" s="1"/>
  <c r="E285" i="3"/>
  <c r="F454" i="5" s="1"/>
  <c r="E284" i="3"/>
  <c r="F453" i="5" s="1"/>
  <c r="E303" i="3"/>
  <c r="F472" i="5" s="1"/>
  <c r="E302" i="3"/>
  <c r="F471" i="5" s="1"/>
  <c r="E301" i="3"/>
  <c r="F470" i="5" s="1"/>
  <c r="E300" i="3"/>
  <c r="F469" i="5" s="1"/>
  <c r="E299" i="3"/>
  <c r="F468" i="5" s="1"/>
  <c r="E298" i="3"/>
  <c r="F467" i="5" s="1"/>
  <c r="E297" i="3"/>
  <c r="F466" i="5" s="1"/>
  <c r="E309" i="3"/>
  <c r="F478" i="5" s="1"/>
  <c r="E308" i="3"/>
  <c r="F477" i="5" s="1"/>
  <c r="E307" i="3"/>
  <c r="F476" i="5" s="1"/>
  <c r="E306" i="3"/>
  <c r="F475" i="5" s="1"/>
  <c r="E305" i="3"/>
  <c r="F474" i="5" s="1"/>
  <c r="E314" i="3"/>
  <c r="F483" i="5" s="1"/>
  <c r="E313" i="3"/>
  <c r="F482" i="5" s="1"/>
  <c r="E312" i="3"/>
  <c r="F481" i="5" s="1"/>
  <c r="E311" i="3"/>
  <c r="F480" i="5" s="1"/>
  <c r="E321" i="3"/>
  <c r="F490" i="5" s="1"/>
  <c r="E320" i="3"/>
  <c r="F489" i="5" s="1"/>
  <c r="E319" i="3"/>
  <c r="F488" i="5" s="1"/>
  <c r="E318" i="3"/>
  <c r="F487" i="5" s="1"/>
  <c r="E317" i="3"/>
  <c r="F486" i="5" s="1"/>
  <c r="E316" i="3"/>
  <c r="F485" i="5" s="1"/>
  <c r="E327" i="3"/>
  <c r="F496" i="5" s="1"/>
  <c r="E326" i="3"/>
  <c r="F495" i="5" s="1"/>
  <c r="E324" i="3"/>
  <c r="F493" i="5" s="1"/>
  <c r="E339" i="3"/>
  <c r="F508" i="5" s="1"/>
  <c r="E338" i="3"/>
  <c r="F507" i="5" s="1"/>
  <c r="E337" i="3"/>
  <c r="F506" i="5" s="1"/>
  <c r="E336" i="3"/>
  <c r="F505" i="5" s="1"/>
  <c r="E335" i="3"/>
  <c r="F504" i="5" s="1"/>
  <c r="E334" i="3"/>
  <c r="F503" i="5" s="1"/>
  <c r="E333" i="3"/>
  <c r="F502" i="5" s="1"/>
  <c r="E332" i="3"/>
  <c r="F501" i="5" s="1"/>
  <c r="E331" i="3"/>
  <c r="F500" i="5" s="1"/>
  <c r="E330" i="3"/>
  <c r="F499" i="5" s="1"/>
  <c r="E341" i="3"/>
  <c r="F510" i="5" s="1"/>
  <c r="E343" i="3"/>
  <c r="F512" i="5" s="1"/>
  <c r="E346" i="3"/>
  <c r="F515" i="5" s="1"/>
  <c r="E345" i="3"/>
  <c r="F514" i="5" s="1"/>
  <c r="E350" i="3"/>
  <c r="F519" i="5" s="1"/>
  <c r="E349" i="3"/>
  <c r="F518" i="5" s="1"/>
  <c r="E348" i="3"/>
  <c r="F517" i="5" s="1"/>
  <c r="E354" i="3"/>
  <c r="F523" i="5" s="1"/>
  <c r="E353" i="3"/>
  <c r="F522" i="5" s="1"/>
  <c r="E352" i="3"/>
  <c r="F521" i="5" s="1"/>
  <c r="E360" i="3"/>
  <c r="F529" i="5" s="1"/>
  <c r="E359" i="3"/>
  <c r="F528" i="5" s="1"/>
  <c r="E358" i="3"/>
  <c r="F527" i="5" s="1"/>
  <c r="E357" i="3"/>
  <c r="F526" i="5" s="1"/>
  <c r="E356" i="3"/>
  <c r="F525" i="5" s="1"/>
  <c r="E364" i="3"/>
  <c r="F533" i="5" s="1"/>
  <c r="E363" i="3"/>
  <c r="F532" i="5" s="1"/>
  <c r="E362" i="3"/>
  <c r="F531" i="5" s="1"/>
  <c r="E367" i="3"/>
  <c r="F536" i="5" s="1"/>
  <c r="E366" i="3"/>
  <c r="F535" i="5" s="1"/>
  <c r="E370" i="3"/>
  <c r="F539" i="5" s="1"/>
  <c r="E369" i="3"/>
  <c r="F538" i="5" s="1"/>
  <c r="E373" i="3"/>
  <c r="F542" i="5" s="1"/>
  <c r="E372" i="3"/>
  <c r="F541" i="5" s="1"/>
  <c r="F562" i="5"/>
  <c r="F561" i="5"/>
  <c r="F560" i="5"/>
  <c r="F558" i="5"/>
  <c r="F553" i="5"/>
  <c r="F554" i="5"/>
  <c r="F555" i="5"/>
  <c r="F570" i="5"/>
  <c r="F569" i="5"/>
  <c r="F568" i="5"/>
  <c r="F567" i="5"/>
  <c r="F566" i="5"/>
  <c r="F565" i="5"/>
  <c r="F574" i="5"/>
  <c r="F573" i="5"/>
  <c r="E414" i="3"/>
  <c r="F583" i="5" s="1"/>
  <c r="E413" i="3"/>
  <c r="F582" i="5" s="1"/>
  <c r="E412" i="3"/>
  <c r="F581" i="5" s="1"/>
  <c r="E411" i="3"/>
  <c r="F580" i="5" s="1"/>
  <c r="E410" i="3"/>
  <c r="F579" i="5" s="1"/>
  <c r="E409" i="3"/>
  <c r="F578" i="5" s="1"/>
  <c r="E408" i="3"/>
  <c r="F577" i="5" s="1"/>
  <c r="E407" i="3"/>
  <c r="F576" i="5" s="1"/>
  <c r="E417" i="3"/>
  <c r="F586" i="5" s="1"/>
  <c r="E416" i="3"/>
  <c r="F585" i="5" s="1"/>
  <c r="E419" i="3"/>
  <c r="F588" i="5" s="1"/>
  <c r="E426" i="3"/>
  <c r="F595" i="5" s="1"/>
  <c r="E425" i="3"/>
  <c r="F594" i="5" s="1"/>
  <c r="E424" i="3"/>
  <c r="F593" i="5" s="1"/>
  <c r="E423" i="3"/>
  <c r="F592" i="5" s="1"/>
  <c r="E422" i="3"/>
  <c r="F591" i="5" s="1"/>
  <c r="E430" i="3"/>
  <c r="F599" i="5" s="1"/>
  <c r="E429" i="3"/>
  <c r="F598" i="5" s="1"/>
  <c r="E433" i="3"/>
  <c r="F602" i="5" s="1"/>
  <c r="E432" i="3"/>
  <c r="F601" i="5" s="1"/>
  <c r="E436" i="3"/>
  <c r="F605" i="5" s="1"/>
  <c r="E435" i="3"/>
  <c r="F604" i="5" s="1"/>
  <c r="E437" i="3"/>
  <c r="F606" i="5" s="1"/>
  <c r="F403" i="5" l="1"/>
  <c r="F234" i="3"/>
  <c r="G403" i="5" s="1"/>
  <c r="F551" i="5"/>
  <c r="F123" i="5"/>
  <c r="F122" i="5"/>
  <c r="F121" i="5"/>
  <c r="F120" i="5"/>
  <c r="F119" i="5"/>
  <c r="F118" i="5"/>
  <c r="F117" i="5"/>
  <c r="F116" i="5"/>
  <c r="F130" i="5"/>
  <c r="F129" i="5"/>
  <c r="F128" i="5"/>
  <c r="F127" i="5"/>
  <c r="F126" i="5"/>
  <c r="F134" i="5"/>
  <c r="F133" i="5"/>
  <c r="F132" i="5"/>
  <c r="F138" i="5"/>
  <c r="F137" i="5"/>
  <c r="F143" i="5"/>
  <c r="F142" i="5"/>
  <c r="F141" i="5"/>
  <c r="F145" i="5"/>
  <c r="F150" i="5"/>
  <c r="F149" i="5"/>
  <c r="F148" i="5"/>
  <c r="F147" i="5"/>
  <c r="F152" i="5"/>
  <c r="F156" i="5"/>
  <c r="F155" i="5"/>
  <c r="F154" i="5"/>
  <c r="F158" i="5"/>
  <c r="F160" i="5"/>
  <c r="F165" i="5"/>
  <c r="F164" i="5"/>
  <c r="F163" i="5"/>
  <c r="F78" i="5"/>
  <c r="F77" i="5"/>
  <c r="F75" i="5"/>
  <c r="F74" i="5"/>
  <c r="F73" i="5"/>
  <c r="F72" i="5"/>
  <c r="F71" i="5"/>
  <c r="F69" i="5"/>
  <c r="F53" i="5"/>
  <c r="F51" i="5"/>
  <c r="F43" i="5"/>
  <c r="F42" i="5"/>
  <c r="W322" i="1"/>
  <c r="C607" i="5" l="1"/>
  <c r="A607" i="5"/>
  <c r="C606" i="5"/>
  <c r="A606" i="5"/>
  <c r="C605" i="5"/>
  <c r="A605" i="5"/>
  <c r="C604" i="5"/>
  <c r="A604" i="5"/>
  <c r="C603" i="5"/>
  <c r="A603" i="5"/>
  <c r="C602" i="5"/>
  <c r="A602" i="5"/>
  <c r="C601" i="5"/>
  <c r="A601" i="5"/>
  <c r="C600" i="5"/>
  <c r="A600" i="5"/>
  <c r="C599" i="5"/>
  <c r="A599" i="5"/>
  <c r="C598" i="5"/>
  <c r="A598" i="5"/>
  <c r="C597" i="5"/>
  <c r="A597" i="5"/>
  <c r="C596" i="5"/>
  <c r="A596" i="5"/>
  <c r="C595" i="5"/>
  <c r="A595" i="5"/>
  <c r="C594" i="5"/>
  <c r="A594" i="5"/>
  <c r="C593" i="5"/>
  <c r="A593" i="5"/>
  <c r="C592" i="5"/>
  <c r="A592" i="5"/>
  <c r="C591" i="5"/>
  <c r="A591" i="5"/>
  <c r="C590" i="5"/>
  <c r="A590" i="5"/>
  <c r="C589" i="5"/>
  <c r="A589" i="5"/>
  <c r="C588" i="5"/>
  <c r="A588" i="5"/>
  <c r="C587" i="5"/>
  <c r="A587" i="5"/>
  <c r="C586" i="5"/>
  <c r="A586" i="5"/>
  <c r="C585" i="5"/>
  <c r="A585" i="5"/>
  <c r="C584" i="5"/>
  <c r="A584" i="5"/>
  <c r="C583" i="5"/>
  <c r="A583" i="5"/>
  <c r="C582" i="5"/>
  <c r="A582" i="5"/>
  <c r="C581" i="5"/>
  <c r="A581" i="5"/>
  <c r="C580" i="5"/>
  <c r="A580" i="5"/>
  <c r="C579" i="5"/>
  <c r="A579" i="5"/>
  <c r="C578" i="5"/>
  <c r="A578" i="5"/>
  <c r="C577" i="5"/>
  <c r="A577" i="5"/>
  <c r="C576" i="5"/>
  <c r="A576" i="5"/>
  <c r="C575" i="5"/>
  <c r="A575" i="5"/>
  <c r="C574" i="5"/>
  <c r="A574" i="5"/>
  <c r="C573" i="5"/>
  <c r="A573" i="5"/>
  <c r="C572" i="5"/>
  <c r="A572" i="5"/>
  <c r="C571" i="5"/>
  <c r="A571" i="5"/>
  <c r="C570" i="5"/>
  <c r="A570" i="5"/>
  <c r="C569" i="5"/>
  <c r="A569" i="5"/>
  <c r="C568" i="5"/>
  <c r="A568" i="5"/>
  <c r="C567" i="5"/>
  <c r="A567" i="5"/>
  <c r="C566" i="5"/>
  <c r="A566" i="5"/>
  <c r="C565" i="5"/>
  <c r="A565" i="5"/>
  <c r="C564" i="5"/>
  <c r="A564" i="5"/>
  <c r="C563" i="5"/>
  <c r="A563" i="5"/>
  <c r="C562" i="5"/>
  <c r="A562" i="5"/>
  <c r="C561" i="5"/>
  <c r="A561" i="5"/>
  <c r="C560" i="5"/>
  <c r="A560" i="5"/>
  <c r="C559" i="5"/>
  <c r="A559" i="5"/>
  <c r="C558" i="5"/>
  <c r="A558" i="5"/>
  <c r="C557" i="5"/>
  <c r="A557" i="5"/>
  <c r="C556" i="5"/>
  <c r="A556" i="5"/>
  <c r="C555" i="5"/>
  <c r="A555" i="5"/>
  <c r="C554" i="5"/>
  <c r="A554" i="5"/>
  <c r="C553" i="5"/>
  <c r="A553" i="5"/>
  <c r="C552" i="5"/>
  <c r="A552" i="5"/>
  <c r="C551" i="5"/>
  <c r="A551" i="5"/>
  <c r="C550" i="5"/>
  <c r="A550" i="5"/>
  <c r="C549" i="5"/>
  <c r="A549" i="5"/>
  <c r="C548" i="5"/>
  <c r="A548" i="5"/>
  <c r="C547" i="5"/>
  <c r="A547" i="5"/>
  <c r="C546" i="5"/>
  <c r="A546" i="5"/>
  <c r="C545" i="5"/>
  <c r="A545" i="5"/>
  <c r="C544" i="5"/>
  <c r="A544" i="5"/>
  <c r="C543" i="5"/>
  <c r="A543" i="5"/>
  <c r="C542" i="5"/>
  <c r="A542" i="5"/>
  <c r="C541" i="5"/>
  <c r="A541" i="5"/>
  <c r="C540" i="5"/>
  <c r="A540" i="5"/>
  <c r="C539" i="5"/>
  <c r="A539" i="5"/>
  <c r="C538" i="5"/>
  <c r="A538" i="5"/>
  <c r="C537" i="5"/>
  <c r="A537" i="5"/>
  <c r="C536" i="5"/>
  <c r="A536" i="5"/>
  <c r="C535" i="5"/>
  <c r="A535" i="5"/>
  <c r="C534" i="5"/>
  <c r="A534" i="5"/>
  <c r="C533" i="5"/>
  <c r="A533" i="5"/>
  <c r="C532" i="5"/>
  <c r="A532" i="5"/>
  <c r="C531" i="5"/>
  <c r="A531" i="5"/>
  <c r="C530" i="5"/>
  <c r="A530" i="5"/>
  <c r="C529" i="5"/>
  <c r="A529" i="5"/>
  <c r="C528" i="5"/>
  <c r="A528" i="5"/>
  <c r="C527" i="5"/>
  <c r="A527" i="5"/>
  <c r="C526" i="5"/>
  <c r="A526" i="5"/>
  <c r="C525" i="5"/>
  <c r="A525" i="5"/>
  <c r="C524" i="5"/>
  <c r="A524" i="5"/>
  <c r="C523" i="5"/>
  <c r="A523" i="5"/>
  <c r="C522" i="5"/>
  <c r="A522" i="5"/>
  <c r="C521" i="5"/>
  <c r="A521" i="5"/>
  <c r="C520" i="5"/>
  <c r="A520" i="5"/>
  <c r="C519" i="5"/>
  <c r="A519" i="5"/>
  <c r="C518" i="5"/>
  <c r="A518" i="5"/>
  <c r="C517" i="5"/>
  <c r="A517" i="5"/>
  <c r="C516" i="5"/>
  <c r="A516" i="5"/>
  <c r="C515" i="5"/>
  <c r="A515" i="5"/>
  <c r="C514" i="5"/>
  <c r="A514" i="5"/>
  <c r="C513" i="5"/>
  <c r="A513" i="5"/>
  <c r="C512" i="5"/>
  <c r="A512" i="5"/>
  <c r="C511" i="5"/>
  <c r="A511" i="5"/>
  <c r="C510" i="5"/>
  <c r="A510" i="5"/>
  <c r="C509" i="5"/>
  <c r="A509" i="5"/>
  <c r="C508" i="5"/>
  <c r="A508" i="5"/>
  <c r="C507" i="5"/>
  <c r="A507" i="5"/>
  <c r="C506" i="5"/>
  <c r="A506" i="5"/>
  <c r="C505" i="5"/>
  <c r="A505" i="5"/>
  <c r="C504" i="5"/>
  <c r="A504" i="5"/>
  <c r="C503" i="5"/>
  <c r="A503" i="5"/>
  <c r="C502" i="5"/>
  <c r="A502" i="5"/>
  <c r="C501" i="5"/>
  <c r="A501" i="5"/>
  <c r="C500" i="5"/>
  <c r="A500" i="5"/>
  <c r="C499" i="5"/>
  <c r="A499" i="5"/>
  <c r="C498" i="5"/>
  <c r="A498" i="5"/>
  <c r="C497" i="5"/>
  <c r="A497" i="5"/>
  <c r="C496" i="5"/>
  <c r="A496" i="5"/>
  <c r="C495" i="5"/>
  <c r="A495" i="5"/>
  <c r="C494" i="5"/>
  <c r="A494" i="5"/>
  <c r="C493" i="5"/>
  <c r="A493" i="5"/>
  <c r="C492" i="5"/>
  <c r="A492" i="5"/>
  <c r="C491" i="5"/>
  <c r="A491" i="5"/>
  <c r="C490" i="5"/>
  <c r="A490" i="5"/>
  <c r="C489" i="5"/>
  <c r="A489" i="5"/>
  <c r="C488" i="5"/>
  <c r="A488" i="5"/>
  <c r="C487" i="5"/>
  <c r="A487" i="5"/>
  <c r="C486" i="5"/>
  <c r="A486" i="5"/>
  <c r="C485" i="5"/>
  <c r="A485" i="5"/>
  <c r="C484" i="5"/>
  <c r="A484" i="5"/>
  <c r="C483" i="5"/>
  <c r="A483" i="5"/>
  <c r="C482" i="5"/>
  <c r="A482" i="5"/>
  <c r="C481" i="5"/>
  <c r="A481" i="5"/>
  <c r="C480" i="5"/>
  <c r="A480" i="5"/>
  <c r="C479" i="5"/>
  <c r="A479" i="5"/>
  <c r="C478" i="5"/>
  <c r="A478" i="5"/>
  <c r="C477" i="5"/>
  <c r="A477" i="5"/>
  <c r="C476" i="5"/>
  <c r="A476" i="5"/>
  <c r="C475" i="5"/>
  <c r="A475" i="5"/>
  <c r="C474" i="5"/>
  <c r="A474" i="5"/>
  <c r="C473" i="5"/>
  <c r="A473" i="5"/>
  <c r="C472" i="5"/>
  <c r="A472" i="5"/>
  <c r="C471" i="5"/>
  <c r="A471" i="5"/>
  <c r="C470" i="5"/>
  <c r="A470" i="5"/>
  <c r="C469" i="5"/>
  <c r="A469" i="5"/>
  <c r="C468" i="5"/>
  <c r="A468" i="5"/>
  <c r="C467" i="5"/>
  <c r="A467" i="5"/>
  <c r="C466" i="5"/>
  <c r="A466" i="5"/>
  <c r="C465" i="5"/>
  <c r="A465" i="5"/>
  <c r="C464" i="5"/>
  <c r="A464" i="5"/>
  <c r="C463" i="5"/>
  <c r="A463" i="5"/>
  <c r="C462" i="5"/>
  <c r="A462" i="5"/>
  <c r="C461" i="5"/>
  <c r="A461" i="5"/>
  <c r="C460" i="5"/>
  <c r="A460" i="5"/>
  <c r="C459" i="5"/>
  <c r="A459" i="5"/>
  <c r="C458" i="5"/>
  <c r="A458" i="5"/>
  <c r="C457" i="5"/>
  <c r="A457" i="5"/>
  <c r="C456" i="5"/>
  <c r="A456" i="5"/>
  <c r="C455" i="5"/>
  <c r="A455" i="5"/>
  <c r="C454" i="5"/>
  <c r="A454" i="5"/>
  <c r="C453" i="5"/>
  <c r="A453" i="5"/>
  <c r="C452" i="5"/>
  <c r="A452" i="5"/>
  <c r="C451" i="5"/>
  <c r="A451" i="5"/>
  <c r="C450" i="5"/>
  <c r="A450" i="5"/>
  <c r="C449" i="5"/>
  <c r="A449" i="5"/>
  <c r="C448" i="5"/>
  <c r="A448" i="5"/>
  <c r="C447" i="5"/>
  <c r="A447" i="5"/>
  <c r="C446" i="5"/>
  <c r="A446" i="5"/>
  <c r="C445" i="5"/>
  <c r="A445" i="5"/>
  <c r="C444" i="5"/>
  <c r="A444" i="5"/>
  <c r="C443" i="5"/>
  <c r="A443" i="5"/>
  <c r="C442" i="5"/>
  <c r="A442" i="5"/>
  <c r="C441" i="5"/>
  <c r="A441" i="5"/>
  <c r="C440" i="5"/>
  <c r="A440" i="5"/>
  <c r="C439" i="5"/>
  <c r="A439" i="5"/>
  <c r="C438" i="5"/>
  <c r="A438" i="5"/>
  <c r="C437" i="5"/>
  <c r="A437" i="5"/>
  <c r="C436" i="5"/>
  <c r="A436" i="5"/>
  <c r="C435" i="5"/>
  <c r="A435" i="5"/>
  <c r="C434" i="5"/>
  <c r="A434" i="5"/>
  <c r="C433" i="5"/>
  <c r="A433" i="5"/>
  <c r="C432" i="5"/>
  <c r="A432" i="5"/>
  <c r="C431" i="5"/>
  <c r="A431" i="5"/>
  <c r="C430" i="5"/>
  <c r="A430" i="5"/>
  <c r="C429" i="5"/>
  <c r="A429" i="5"/>
  <c r="C428" i="5"/>
  <c r="A428" i="5"/>
  <c r="C427" i="5"/>
  <c r="A427" i="5"/>
  <c r="C426" i="5"/>
  <c r="A426" i="5"/>
  <c r="C425" i="5"/>
  <c r="A425" i="5"/>
  <c r="C424" i="5"/>
  <c r="A424" i="5"/>
  <c r="C423" i="5"/>
  <c r="A423" i="5"/>
  <c r="C422" i="5"/>
  <c r="A422" i="5"/>
  <c r="C421" i="5"/>
  <c r="A421" i="5"/>
  <c r="C420" i="5"/>
  <c r="A420" i="5"/>
  <c r="C419" i="5"/>
  <c r="A419" i="5"/>
  <c r="C418" i="5"/>
  <c r="A418" i="5"/>
  <c r="C417" i="5"/>
  <c r="A417" i="5"/>
  <c r="C416" i="5"/>
  <c r="A416" i="5"/>
  <c r="C415" i="5"/>
  <c r="A415" i="5"/>
  <c r="C414" i="5"/>
  <c r="A414" i="5"/>
  <c r="C413" i="5"/>
  <c r="A413" i="5"/>
  <c r="C412" i="5"/>
  <c r="A412" i="5"/>
  <c r="C411" i="5"/>
  <c r="A411" i="5"/>
  <c r="C410" i="5"/>
  <c r="A410" i="5"/>
  <c r="C409" i="5"/>
  <c r="A409" i="5"/>
  <c r="C408" i="5"/>
  <c r="A408" i="5"/>
  <c r="C407" i="5"/>
  <c r="A407" i="5"/>
  <c r="C406" i="5"/>
  <c r="A406" i="5"/>
  <c r="C405" i="5"/>
  <c r="A405" i="5"/>
  <c r="C404" i="5"/>
  <c r="A404" i="5"/>
  <c r="C403" i="5"/>
  <c r="A403" i="5"/>
  <c r="C402" i="5"/>
  <c r="A402" i="5"/>
  <c r="C401" i="5"/>
  <c r="A401" i="5"/>
  <c r="C400" i="5"/>
  <c r="A400" i="5"/>
  <c r="C399" i="5"/>
  <c r="A399" i="5"/>
  <c r="C398" i="5"/>
  <c r="A398" i="5"/>
  <c r="C397" i="5"/>
  <c r="A397" i="5"/>
  <c r="C396" i="5"/>
  <c r="A396" i="5"/>
  <c r="C395" i="5"/>
  <c r="A395" i="5"/>
  <c r="C394" i="5"/>
  <c r="A394" i="5"/>
  <c r="C393" i="5"/>
  <c r="A393" i="5"/>
  <c r="C392" i="5"/>
  <c r="A392" i="5"/>
  <c r="C391" i="5"/>
  <c r="A391" i="5"/>
  <c r="C390" i="5"/>
  <c r="A390" i="5"/>
  <c r="C389" i="5"/>
  <c r="A389" i="5"/>
  <c r="C388" i="5"/>
  <c r="A388" i="5"/>
  <c r="C387" i="5"/>
  <c r="A387" i="5"/>
  <c r="C386" i="5"/>
  <c r="A386" i="5"/>
  <c r="C385" i="5"/>
  <c r="A385" i="5"/>
  <c r="C384" i="5"/>
  <c r="A384" i="5"/>
  <c r="C383" i="5"/>
  <c r="A383" i="5"/>
  <c r="C382" i="5"/>
  <c r="A382" i="5"/>
  <c r="C381" i="5"/>
  <c r="A381" i="5"/>
  <c r="C380" i="5"/>
  <c r="A380" i="5"/>
  <c r="C379" i="5"/>
  <c r="A379" i="5"/>
  <c r="C378" i="5"/>
  <c r="A378" i="5"/>
  <c r="C377" i="5"/>
  <c r="A377" i="5"/>
  <c r="C376" i="5"/>
  <c r="A376" i="5"/>
  <c r="C375" i="5"/>
  <c r="A375" i="5"/>
  <c r="C374" i="5"/>
  <c r="A374" i="5"/>
  <c r="C373" i="5"/>
  <c r="A373" i="5"/>
  <c r="C372" i="5"/>
  <c r="A372" i="5"/>
  <c r="C371" i="5"/>
  <c r="A371" i="5"/>
  <c r="C370" i="5"/>
  <c r="A370" i="5"/>
  <c r="C369" i="5"/>
  <c r="A369" i="5"/>
  <c r="C368" i="5"/>
  <c r="A368" i="5"/>
  <c r="C367" i="5"/>
  <c r="A367" i="5"/>
  <c r="C366" i="5"/>
  <c r="A366" i="5"/>
  <c r="C365" i="5"/>
  <c r="A365" i="5"/>
  <c r="C364" i="5"/>
  <c r="A364" i="5"/>
  <c r="C363" i="5"/>
  <c r="A363" i="5"/>
  <c r="C362" i="5"/>
  <c r="A362" i="5"/>
  <c r="C361" i="5"/>
  <c r="A361" i="5"/>
  <c r="C360" i="5"/>
  <c r="A360" i="5"/>
  <c r="C359" i="5"/>
  <c r="A359" i="5"/>
  <c r="C358" i="5"/>
  <c r="A358" i="5"/>
  <c r="C357" i="5"/>
  <c r="A357" i="5"/>
  <c r="C356" i="5"/>
  <c r="A356" i="5"/>
  <c r="C355" i="5"/>
  <c r="A355" i="5"/>
  <c r="C354" i="5"/>
  <c r="A354" i="5"/>
  <c r="C353" i="5"/>
  <c r="A353" i="5"/>
  <c r="C352" i="5"/>
  <c r="A352" i="5"/>
  <c r="C351" i="5"/>
  <c r="A351" i="5"/>
  <c r="C350" i="5"/>
  <c r="A350" i="5"/>
  <c r="C349" i="5"/>
  <c r="A349" i="5"/>
  <c r="C348" i="5"/>
  <c r="A348" i="5"/>
  <c r="C347" i="5"/>
  <c r="A347" i="5"/>
  <c r="C346" i="5"/>
  <c r="A346" i="5"/>
  <c r="C345" i="5"/>
  <c r="A345" i="5"/>
  <c r="C344" i="5"/>
  <c r="A344" i="5"/>
  <c r="C343" i="5"/>
  <c r="A343" i="5"/>
  <c r="C342" i="5"/>
  <c r="A342" i="5"/>
  <c r="C341" i="5"/>
  <c r="A341" i="5"/>
  <c r="C340" i="5"/>
  <c r="A340" i="5"/>
  <c r="C339" i="5"/>
  <c r="A339" i="5"/>
  <c r="C338" i="5"/>
  <c r="A338" i="5"/>
  <c r="C337" i="5"/>
  <c r="A337" i="5"/>
  <c r="C336" i="5"/>
  <c r="A336" i="5"/>
  <c r="C335" i="5"/>
  <c r="A335" i="5"/>
  <c r="C334" i="5"/>
  <c r="A334" i="5"/>
  <c r="C333" i="5"/>
  <c r="A333" i="5"/>
  <c r="C332" i="5"/>
  <c r="A332" i="5"/>
  <c r="C331" i="5"/>
  <c r="A331" i="5"/>
  <c r="C330" i="5"/>
  <c r="A330" i="5"/>
  <c r="C329" i="5"/>
  <c r="A329" i="5"/>
  <c r="C328" i="5"/>
  <c r="A328" i="5"/>
  <c r="C327" i="5"/>
  <c r="A327" i="5"/>
  <c r="C326" i="5"/>
  <c r="A326" i="5"/>
  <c r="C325" i="5"/>
  <c r="A325" i="5"/>
  <c r="C324" i="5"/>
  <c r="A324" i="5"/>
  <c r="C323" i="5"/>
  <c r="A323" i="5"/>
  <c r="C322" i="5"/>
  <c r="A322" i="5"/>
  <c r="C321" i="5"/>
  <c r="A321" i="5"/>
  <c r="C320" i="5"/>
  <c r="A320" i="5"/>
  <c r="C319" i="5"/>
  <c r="A319" i="5"/>
  <c r="C318" i="5"/>
  <c r="A318" i="5"/>
  <c r="C317" i="5"/>
  <c r="A317" i="5"/>
  <c r="C316" i="5"/>
  <c r="A316" i="5"/>
  <c r="C315" i="5"/>
  <c r="A315" i="5"/>
  <c r="C314" i="5"/>
  <c r="A314" i="5"/>
  <c r="C313" i="5"/>
  <c r="A313" i="5"/>
  <c r="C312" i="5"/>
  <c r="A312" i="5"/>
  <c r="C311" i="5"/>
  <c r="A311" i="5"/>
  <c r="C310" i="5"/>
  <c r="A310" i="5"/>
  <c r="C309" i="5"/>
  <c r="A309" i="5"/>
  <c r="C308" i="5"/>
  <c r="A308" i="5"/>
  <c r="C307" i="5"/>
  <c r="A307" i="5"/>
  <c r="C306" i="5"/>
  <c r="A306" i="5"/>
  <c r="C305" i="5"/>
  <c r="A305" i="5"/>
  <c r="C304" i="5"/>
  <c r="A304" i="5"/>
  <c r="C303" i="5"/>
  <c r="A303" i="5"/>
  <c r="C302" i="5"/>
  <c r="A302" i="5"/>
  <c r="C301" i="5"/>
  <c r="A301" i="5"/>
  <c r="C300" i="5"/>
  <c r="A300" i="5"/>
  <c r="C299" i="5"/>
  <c r="A299" i="5"/>
  <c r="C298" i="5"/>
  <c r="A298" i="5"/>
  <c r="C297" i="5"/>
  <c r="A297" i="5"/>
  <c r="C296" i="5"/>
  <c r="A296" i="5"/>
  <c r="C295" i="5"/>
  <c r="A295" i="5"/>
  <c r="C294" i="5"/>
  <c r="A294" i="5"/>
  <c r="C293" i="5"/>
  <c r="A293" i="5"/>
  <c r="C292" i="5"/>
  <c r="A292" i="5"/>
  <c r="C291" i="5"/>
  <c r="A291" i="5"/>
  <c r="C290" i="5"/>
  <c r="A290" i="5"/>
  <c r="C289" i="5"/>
  <c r="A289" i="5"/>
  <c r="C288" i="5"/>
  <c r="A288" i="5"/>
  <c r="C287" i="5"/>
  <c r="A287" i="5"/>
  <c r="C286" i="5"/>
  <c r="A286" i="5"/>
  <c r="C285" i="5"/>
  <c r="A285" i="5"/>
  <c r="C284" i="5"/>
  <c r="A284" i="5"/>
  <c r="C283" i="5"/>
  <c r="A283" i="5"/>
  <c r="C282" i="5"/>
  <c r="A282" i="5"/>
  <c r="C281" i="5"/>
  <c r="A281" i="5"/>
  <c r="C280" i="5"/>
  <c r="A280" i="5"/>
  <c r="C279" i="5"/>
  <c r="A279" i="5"/>
  <c r="C278" i="5"/>
  <c r="A278" i="5"/>
  <c r="C277" i="5"/>
  <c r="A277" i="5"/>
  <c r="C276" i="5"/>
  <c r="A276" i="5"/>
  <c r="C275" i="5"/>
  <c r="A275" i="5"/>
  <c r="C274" i="5"/>
  <c r="A274" i="5"/>
  <c r="C273" i="5"/>
  <c r="A273" i="5"/>
  <c r="C272" i="5"/>
  <c r="A272" i="5"/>
  <c r="C271" i="5"/>
  <c r="A271" i="5"/>
  <c r="C270" i="5"/>
  <c r="A270" i="5"/>
  <c r="C269" i="5"/>
  <c r="A269" i="5"/>
  <c r="C268" i="5"/>
  <c r="A268" i="5"/>
  <c r="C267" i="5"/>
  <c r="A267" i="5"/>
  <c r="C266" i="5"/>
  <c r="A266" i="5"/>
  <c r="C265" i="5"/>
  <c r="A265" i="5"/>
  <c r="C264" i="5"/>
  <c r="A264" i="5"/>
  <c r="C263" i="5"/>
  <c r="A263" i="5"/>
  <c r="C262" i="5"/>
  <c r="A262" i="5"/>
  <c r="C261" i="5"/>
  <c r="A261" i="5"/>
  <c r="C260" i="5"/>
  <c r="A260" i="5"/>
  <c r="C259" i="5"/>
  <c r="A259" i="5"/>
  <c r="C258" i="5"/>
  <c r="A258" i="5"/>
  <c r="C257" i="5"/>
  <c r="A257" i="5"/>
  <c r="C256" i="5"/>
  <c r="A256" i="5"/>
  <c r="C255" i="5"/>
  <c r="A255" i="5"/>
  <c r="C254" i="5"/>
  <c r="A254" i="5"/>
  <c r="C253" i="5"/>
  <c r="A253" i="5"/>
  <c r="C252" i="5"/>
  <c r="A252" i="5"/>
  <c r="C251" i="5"/>
  <c r="A251" i="5"/>
  <c r="C250" i="5"/>
  <c r="A250" i="5"/>
  <c r="C249" i="5"/>
  <c r="A249" i="5"/>
  <c r="C248" i="5"/>
  <c r="A248" i="5"/>
  <c r="C247" i="5"/>
  <c r="A247" i="5"/>
  <c r="C246" i="5"/>
  <c r="A246" i="5"/>
  <c r="C245" i="5"/>
  <c r="A245" i="5"/>
  <c r="C244" i="5"/>
  <c r="A244" i="5"/>
  <c r="C243" i="5"/>
  <c r="A243" i="5"/>
  <c r="C242" i="5"/>
  <c r="A242" i="5"/>
  <c r="C241" i="5"/>
  <c r="A241" i="5"/>
  <c r="C240" i="5"/>
  <c r="A240" i="5"/>
  <c r="C239" i="5"/>
  <c r="A239" i="5"/>
  <c r="C238" i="5"/>
  <c r="A238" i="5"/>
  <c r="C237" i="5"/>
  <c r="A237" i="5"/>
  <c r="C236" i="5"/>
  <c r="A236" i="5"/>
  <c r="C235" i="5"/>
  <c r="A235" i="5"/>
  <c r="C234" i="5"/>
  <c r="A234" i="5"/>
  <c r="C233" i="5"/>
  <c r="A233" i="5"/>
  <c r="C232" i="5"/>
  <c r="A232" i="5"/>
  <c r="C231" i="5"/>
  <c r="A231" i="5"/>
  <c r="C230" i="5"/>
  <c r="A230" i="5"/>
  <c r="C229" i="5"/>
  <c r="A229" i="5"/>
  <c r="C228" i="5"/>
  <c r="A228" i="5"/>
  <c r="C227" i="5"/>
  <c r="A227" i="5"/>
  <c r="C226" i="5"/>
  <c r="A226" i="5"/>
  <c r="C225" i="5"/>
  <c r="A225" i="5"/>
  <c r="C224" i="5"/>
  <c r="A224" i="5"/>
  <c r="C223" i="5"/>
  <c r="A223" i="5"/>
  <c r="C222" i="5"/>
  <c r="A222" i="5"/>
  <c r="C221" i="5"/>
  <c r="A221" i="5"/>
  <c r="C220" i="5"/>
  <c r="A220" i="5"/>
  <c r="C219" i="5"/>
  <c r="A219" i="5"/>
  <c r="C218" i="5"/>
  <c r="A218" i="5"/>
  <c r="C217" i="5"/>
  <c r="A217" i="5"/>
  <c r="C216" i="5"/>
  <c r="A216" i="5"/>
  <c r="C215" i="5"/>
  <c r="A215" i="5"/>
  <c r="C214" i="5"/>
  <c r="A214" i="5"/>
  <c r="C213" i="5"/>
  <c r="A213" i="5"/>
  <c r="C212" i="5"/>
  <c r="A212" i="5"/>
  <c r="C211" i="5"/>
  <c r="A211" i="5"/>
  <c r="C210" i="5"/>
  <c r="A210" i="5"/>
  <c r="C209" i="5"/>
  <c r="A209" i="5"/>
  <c r="C208" i="5"/>
  <c r="A208" i="5"/>
  <c r="C207" i="5"/>
  <c r="A207" i="5"/>
  <c r="C206" i="5"/>
  <c r="A206" i="5"/>
  <c r="C205" i="5"/>
  <c r="A205" i="5"/>
  <c r="C204" i="5"/>
  <c r="A204" i="5"/>
  <c r="C203" i="5"/>
  <c r="A203" i="5"/>
  <c r="C202" i="5"/>
  <c r="A202" i="5"/>
  <c r="C201" i="5"/>
  <c r="A201" i="5"/>
  <c r="C200" i="5"/>
  <c r="A200" i="5"/>
  <c r="C199" i="5"/>
  <c r="A199" i="5"/>
  <c r="C198" i="5"/>
  <c r="A198" i="5"/>
  <c r="C197" i="5"/>
  <c r="A197" i="5"/>
  <c r="C196" i="5"/>
  <c r="A196" i="5"/>
  <c r="C195" i="5"/>
  <c r="A195" i="5"/>
  <c r="C194" i="5"/>
  <c r="A194" i="5"/>
  <c r="C193" i="5"/>
  <c r="A193" i="5"/>
  <c r="C192" i="5"/>
  <c r="A192" i="5"/>
  <c r="C191" i="5"/>
  <c r="A191" i="5"/>
  <c r="C190" i="5"/>
  <c r="A190" i="5"/>
  <c r="C189" i="5"/>
  <c r="A189" i="5"/>
  <c r="C188" i="5"/>
  <c r="A188" i="5"/>
  <c r="C187" i="5"/>
  <c r="A187" i="5"/>
  <c r="C186" i="5"/>
  <c r="A186" i="5"/>
  <c r="C185" i="5"/>
  <c r="A185" i="5"/>
  <c r="C184" i="5"/>
  <c r="A184" i="5"/>
  <c r="C183" i="5"/>
  <c r="A183" i="5"/>
  <c r="C182" i="5"/>
  <c r="A182" i="5"/>
  <c r="C181" i="5"/>
  <c r="A181" i="5"/>
  <c r="C180" i="5"/>
  <c r="A180" i="5"/>
  <c r="C179" i="5"/>
  <c r="A179" i="5"/>
  <c r="C178" i="5"/>
  <c r="A178" i="5"/>
  <c r="C177" i="5"/>
  <c r="A177" i="5"/>
  <c r="C176" i="5"/>
  <c r="A176" i="5"/>
  <c r="C175" i="5"/>
  <c r="A175" i="5"/>
  <c r="C174" i="5"/>
  <c r="A174" i="5"/>
  <c r="C173" i="5"/>
  <c r="A173" i="5"/>
  <c r="C172" i="5"/>
  <c r="A172" i="5"/>
  <c r="C165" i="5"/>
  <c r="A165" i="5"/>
  <c r="C164" i="5"/>
  <c r="A164" i="5"/>
  <c r="C163" i="5"/>
  <c r="A163" i="5"/>
  <c r="C162" i="5"/>
  <c r="A162" i="5"/>
  <c r="C161" i="5"/>
  <c r="A161" i="5"/>
  <c r="C160" i="5"/>
  <c r="A160" i="5"/>
  <c r="C159" i="5"/>
  <c r="A159" i="5"/>
  <c r="C158" i="5"/>
  <c r="A158" i="5"/>
  <c r="C157" i="5"/>
  <c r="A157" i="5"/>
  <c r="C156" i="5"/>
  <c r="A156" i="5"/>
  <c r="C155" i="5"/>
  <c r="A155" i="5"/>
  <c r="C154" i="5"/>
  <c r="A154" i="5"/>
  <c r="C153" i="5"/>
  <c r="A153" i="5"/>
  <c r="C152" i="5"/>
  <c r="A152" i="5"/>
  <c r="C151" i="5"/>
  <c r="A151" i="5"/>
  <c r="C150" i="5"/>
  <c r="A150" i="5"/>
  <c r="C149" i="5"/>
  <c r="A149" i="5"/>
  <c r="C148" i="5"/>
  <c r="A148" i="5"/>
  <c r="C147" i="5"/>
  <c r="A147" i="5"/>
  <c r="C146" i="5"/>
  <c r="A146" i="5"/>
  <c r="C145" i="5"/>
  <c r="A145" i="5"/>
  <c r="C144" i="5"/>
  <c r="A144" i="5"/>
  <c r="C143" i="5"/>
  <c r="A143" i="5"/>
  <c r="C142" i="5"/>
  <c r="A142" i="5"/>
  <c r="C141" i="5"/>
  <c r="A141" i="5"/>
  <c r="C140" i="5"/>
  <c r="A140" i="5"/>
  <c r="C139" i="5"/>
  <c r="A139" i="5"/>
  <c r="C138" i="5"/>
  <c r="A138" i="5"/>
  <c r="C137" i="5"/>
  <c r="A137" i="5"/>
  <c r="C136" i="5"/>
  <c r="A136" i="5"/>
  <c r="C135" i="5"/>
  <c r="A135" i="5"/>
  <c r="C134" i="5"/>
  <c r="A134" i="5"/>
  <c r="C133" i="5"/>
  <c r="A133" i="5"/>
  <c r="C132" i="5"/>
  <c r="A132" i="5"/>
  <c r="C131" i="5"/>
  <c r="A131" i="5"/>
  <c r="C130" i="5"/>
  <c r="A130" i="5"/>
  <c r="C129" i="5"/>
  <c r="A129" i="5"/>
  <c r="C128" i="5"/>
  <c r="A128" i="5"/>
  <c r="C127" i="5"/>
  <c r="A127" i="5"/>
  <c r="C126" i="5"/>
  <c r="A126" i="5"/>
  <c r="C125" i="5"/>
  <c r="A125" i="5"/>
  <c r="C124" i="5"/>
  <c r="A124" i="5"/>
  <c r="C123" i="5"/>
  <c r="A123" i="5"/>
  <c r="C122" i="5"/>
  <c r="A122" i="5"/>
  <c r="C121" i="5"/>
  <c r="A121" i="5"/>
  <c r="C120" i="5"/>
  <c r="A120" i="5"/>
  <c r="C119" i="5"/>
  <c r="A119" i="5"/>
  <c r="C118" i="5"/>
  <c r="A118" i="5"/>
  <c r="C117" i="5"/>
  <c r="A117" i="5"/>
  <c r="C116" i="5"/>
  <c r="A116" i="5"/>
  <c r="C115" i="5"/>
  <c r="A115" i="5"/>
  <c r="C114" i="5"/>
  <c r="A114" i="5"/>
  <c r="C113" i="5"/>
  <c r="A113" i="5"/>
  <c r="C112" i="5"/>
  <c r="A112" i="5"/>
  <c r="C111" i="5"/>
  <c r="A111" i="5"/>
  <c r="C110" i="5"/>
  <c r="A110" i="5"/>
  <c r="C109" i="5"/>
  <c r="A109" i="5"/>
  <c r="C108" i="5"/>
  <c r="A108" i="5"/>
  <c r="C107" i="5"/>
  <c r="A107" i="5"/>
  <c r="C106" i="5"/>
  <c r="A106" i="5"/>
  <c r="C105" i="5"/>
  <c r="A105" i="5"/>
  <c r="C104" i="5"/>
  <c r="A104" i="5"/>
  <c r="C103" i="5"/>
  <c r="A103" i="5"/>
  <c r="C102" i="5"/>
  <c r="A102" i="5"/>
  <c r="C101" i="5"/>
  <c r="A101" i="5"/>
  <c r="C100" i="5"/>
  <c r="A100" i="5"/>
  <c r="C99" i="5"/>
  <c r="A99" i="5"/>
  <c r="C98" i="5"/>
  <c r="A98" i="5"/>
  <c r="C97" i="5"/>
  <c r="A97" i="5"/>
  <c r="C96" i="5"/>
  <c r="A96" i="5"/>
  <c r="C95" i="5"/>
  <c r="A95" i="5"/>
  <c r="C94" i="5"/>
  <c r="A94" i="5"/>
  <c r="C93" i="5"/>
  <c r="A93" i="5"/>
  <c r="C92" i="5"/>
  <c r="A92" i="5"/>
  <c r="C91" i="5"/>
  <c r="A91" i="5"/>
  <c r="C90" i="5"/>
  <c r="A90" i="5"/>
  <c r="C89" i="5"/>
  <c r="A89" i="5"/>
  <c r="C88" i="5"/>
  <c r="A88" i="5"/>
  <c r="C87" i="5"/>
  <c r="A87" i="5"/>
  <c r="C86" i="5"/>
  <c r="A86" i="5"/>
  <c r="C85" i="5"/>
  <c r="A85" i="5"/>
  <c r="C84" i="5"/>
  <c r="A84" i="5"/>
  <c r="C83" i="5"/>
  <c r="A83" i="5"/>
  <c r="C82" i="5"/>
  <c r="A82" i="5"/>
  <c r="C81" i="5"/>
  <c r="A81" i="5"/>
  <c r="C80" i="5"/>
  <c r="A80" i="5"/>
  <c r="C79" i="5"/>
  <c r="A79" i="5"/>
  <c r="C78" i="5"/>
  <c r="A78" i="5"/>
  <c r="C77" i="5"/>
  <c r="A77" i="5"/>
  <c r="C76" i="5"/>
  <c r="A76" i="5"/>
  <c r="C75" i="5"/>
  <c r="A75" i="5"/>
  <c r="C74" i="5"/>
  <c r="A74" i="5"/>
  <c r="C73" i="5"/>
  <c r="A73" i="5"/>
  <c r="C72" i="5"/>
  <c r="A72" i="5"/>
  <c r="C71" i="5"/>
  <c r="A71" i="5"/>
  <c r="C70" i="5"/>
  <c r="A70" i="5"/>
  <c r="C69" i="5"/>
  <c r="A69" i="5"/>
  <c r="C68" i="5"/>
  <c r="A68" i="5"/>
  <c r="C67" i="5"/>
  <c r="A67" i="5"/>
  <c r="C66" i="5"/>
  <c r="A66" i="5"/>
  <c r="C65" i="5"/>
  <c r="A65" i="5"/>
  <c r="C64" i="5"/>
  <c r="A64" i="5"/>
  <c r="C63" i="5"/>
  <c r="A63" i="5"/>
  <c r="C62" i="5"/>
  <c r="A62" i="5"/>
  <c r="C61" i="5"/>
  <c r="A61" i="5"/>
  <c r="C60" i="5"/>
  <c r="A60" i="5"/>
  <c r="C59" i="5"/>
  <c r="A59" i="5"/>
  <c r="C58" i="5"/>
  <c r="A58" i="5"/>
  <c r="C57" i="5"/>
  <c r="A57" i="5"/>
  <c r="C56" i="5"/>
  <c r="A56" i="5"/>
  <c r="C55" i="5"/>
  <c r="A55" i="5"/>
  <c r="C54" i="5"/>
  <c r="A54" i="5"/>
  <c r="C53" i="5"/>
  <c r="A53" i="5"/>
  <c r="C52" i="5"/>
  <c r="A52" i="5"/>
  <c r="C51" i="5"/>
  <c r="A51" i="5"/>
  <c r="C50" i="5"/>
  <c r="A50" i="5"/>
  <c r="C49" i="5"/>
  <c r="A49" i="5"/>
  <c r="C48" i="5"/>
  <c r="A48" i="5"/>
  <c r="C47" i="5"/>
  <c r="A47" i="5"/>
  <c r="C46" i="5"/>
  <c r="A46" i="5"/>
  <c r="C45" i="5"/>
  <c r="A45" i="5"/>
  <c r="C44" i="5"/>
  <c r="A44" i="5"/>
  <c r="C43" i="5"/>
  <c r="A43" i="5"/>
  <c r="C42" i="5"/>
  <c r="A42" i="5"/>
  <c r="C41" i="5"/>
  <c r="A41" i="5"/>
  <c r="C40" i="5"/>
  <c r="A40" i="5"/>
  <c r="C39" i="5"/>
  <c r="A39" i="5"/>
  <c r="C38" i="5"/>
  <c r="A38" i="5"/>
  <c r="C12" i="5"/>
  <c r="A12" i="5"/>
  <c r="G37" i="5"/>
  <c r="F37" i="5"/>
  <c r="E37" i="5"/>
  <c r="D37" i="5"/>
  <c r="C37" i="5"/>
  <c r="A37" i="5"/>
  <c r="G36" i="5"/>
  <c r="F36" i="5"/>
  <c r="E36" i="5"/>
  <c r="D36" i="5"/>
  <c r="C36" i="5"/>
  <c r="A36" i="5"/>
  <c r="G35" i="5"/>
  <c r="F35" i="5"/>
  <c r="E35" i="5"/>
  <c r="D35" i="5"/>
  <c r="C35" i="5"/>
  <c r="A35" i="5"/>
  <c r="G34" i="5"/>
  <c r="F34" i="5"/>
  <c r="E34" i="5"/>
  <c r="D34" i="5"/>
  <c r="C34" i="5"/>
  <c r="A34" i="5"/>
  <c r="G33" i="5"/>
  <c r="F33" i="5"/>
  <c r="E33" i="5"/>
  <c r="D33" i="5"/>
  <c r="C33" i="5"/>
  <c r="A33" i="5"/>
  <c r="G32" i="5"/>
  <c r="F32" i="5"/>
  <c r="E32" i="5"/>
  <c r="D32" i="5"/>
  <c r="C32" i="5"/>
  <c r="A32" i="5"/>
  <c r="G31" i="5"/>
  <c r="F31" i="5"/>
  <c r="E31" i="5"/>
  <c r="D31" i="5"/>
  <c r="C31" i="5"/>
  <c r="A31" i="5"/>
  <c r="G30" i="5"/>
  <c r="F30" i="5"/>
  <c r="E30" i="5"/>
  <c r="D30" i="5"/>
  <c r="C30" i="5"/>
  <c r="A30" i="5"/>
  <c r="G29" i="5"/>
  <c r="F29" i="5"/>
  <c r="E29" i="5"/>
  <c r="D29" i="5"/>
  <c r="C29" i="5"/>
  <c r="A29" i="5"/>
  <c r="G28" i="5"/>
  <c r="F28" i="5"/>
  <c r="E28" i="5"/>
  <c r="D28" i="5"/>
  <c r="C28" i="5"/>
  <c r="A28" i="5"/>
  <c r="G27" i="5"/>
  <c r="F27" i="5"/>
  <c r="E27" i="5"/>
  <c r="D27" i="5"/>
  <c r="C27" i="5"/>
  <c r="A27" i="5"/>
  <c r="G26" i="5"/>
  <c r="F26" i="5"/>
  <c r="E26" i="5"/>
  <c r="D26" i="5"/>
  <c r="C26" i="5"/>
  <c r="A26" i="5"/>
  <c r="G25" i="5"/>
  <c r="F25" i="5"/>
  <c r="E25" i="5"/>
  <c r="D25" i="5"/>
  <c r="C25" i="5"/>
  <c r="A25" i="5"/>
  <c r="G24" i="5"/>
  <c r="F24" i="5"/>
  <c r="E24" i="5"/>
  <c r="D24" i="5"/>
  <c r="C24" i="5"/>
  <c r="A24" i="5"/>
  <c r="G23" i="5"/>
  <c r="F23" i="5"/>
  <c r="E23" i="5"/>
  <c r="D23" i="5"/>
  <c r="C23" i="5"/>
  <c r="A23" i="5"/>
  <c r="G22" i="5"/>
  <c r="F22" i="5"/>
  <c r="E22" i="5"/>
  <c r="D22" i="5"/>
  <c r="C22" i="5"/>
  <c r="A22" i="5"/>
  <c r="G21" i="5"/>
  <c r="F21" i="5"/>
  <c r="E21" i="5"/>
  <c r="D21" i="5"/>
  <c r="C21" i="5"/>
  <c r="A21" i="5"/>
  <c r="G20" i="5"/>
  <c r="F20" i="5"/>
  <c r="E20" i="5"/>
  <c r="D20" i="5"/>
  <c r="C20" i="5"/>
  <c r="A20" i="5"/>
  <c r="G19" i="5"/>
  <c r="F19" i="5"/>
  <c r="E19" i="5"/>
  <c r="D19" i="5"/>
  <c r="C19" i="5"/>
  <c r="A19" i="5"/>
  <c r="G18" i="5"/>
  <c r="F18" i="5"/>
  <c r="E18" i="5"/>
  <c r="D18" i="5"/>
  <c r="C18" i="5"/>
  <c r="A18" i="5"/>
  <c r="G17" i="5"/>
  <c r="F17" i="5"/>
  <c r="E17" i="5"/>
  <c r="D17" i="5"/>
  <c r="C17" i="5"/>
  <c r="A17" i="5"/>
  <c r="G16" i="5"/>
  <c r="F16" i="5"/>
  <c r="E16" i="5"/>
  <c r="D16" i="5"/>
  <c r="C16" i="5"/>
  <c r="A16" i="5"/>
  <c r="G15" i="5"/>
  <c r="F15" i="5"/>
  <c r="E15" i="5"/>
  <c r="D15" i="5"/>
  <c r="C15" i="5"/>
  <c r="A15" i="5"/>
  <c r="G14" i="5"/>
  <c r="F14" i="5"/>
  <c r="E14" i="5"/>
  <c r="D14" i="5"/>
  <c r="C14" i="5"/>
  <c r="A14" i="5"/>
  <c r="G13" i="5"/>
  <c r="F13" i="5"/>
  <c r="E13" i="5"/>
  <c r="D13" i="5"/>
  <c r="C13" i="5"/>
  <c r="A13" i="5"/>
  <c r="F550" i="5"/>
  <c r="F549" i="5"/>
  <c r="F548" i="5"/>
  <c r="F384" i="3" l="1"/>
  <c r="G553" i="5" s="1"/>
  <c r="F385" i="3"/>
  <c r="G554" i="5" s="1"/>
  <c r="F386" i="3"/>
  <c r="G555" i="5" s="1"/>
  <c r="F389" i="3"/>
  <c r="G558" i="5" s="1"/>
  <c r="F388" i="3"/>
  <c r="G557" i="5" s="1"/>
  <c r="G322" i="1"/>
  <c r="H322" i="1"/>
  <c r="J322" i="1"/>
  <c r="N322" i="1"/>
  <c r="N326" i="1" s="1"/>
  <c r="P322" i="1"/>
  <c r="P326" i="1" s="1"/>
  <c r="R322" i="1"/>
  <c r="U324" i="1" l="1"/>
  <c r="U326" i="1" s="1"/>
  <c r="W326" i="1"/>
  <c r="R324" i="1"/>
  <c r="R326" i="1" s="1"/>
  <c r="G326" i="1"/>
  <c r="H326" i="1"/>
  <c r="J326" i="1"/>
  <c r="F111" i="5" l="1"/>
  <c r="F110" i="5"/>
  <c r="F109" i="5"/>
  <c r="F107" i="5"/>
  <c r="F106" i="5"/>
  <c r="F104" i="5"/>
  <c r="F103" i="5"/>
  <c r="F29" i="2" l="1"/>
  <c r="G39" i="5" s="1"/>
  <c r="E47" i="3" l="1"/>
  <c r="F216" i="5" s="1"/>
  <c r="E46" i="3"/>
  <c r="F215" i="5" s="1"/>
  <c r="F115" i="3" l="1"/>
  <c r="G284" i="5" s="1"/>
  <c r="F88" i="3"/>
  <c r="G257" i="5" s="1"/>
  <c r="F4" i="2"/>
  <c r="F382" i="3"/>
  <c r="G551" i="5" s="1"/>
  <c r="F546" i="5"/>
  <c r="F545" i="5"/>
  <c r="F544" i="5"/>
  <c r="F176" i="3"/>
  <c r="G345" i="5" s="1"/>
  <c r="F173" i="3"/>
  <c r="G342" i="5" s="1"/>
  <c r="F172" i="3"/>
  <c r="G341" i="5" s="1"/>
  <c r="F171" i="3"/>
  <c r="G340" i="5" s="1"/>
  <c r="F170" i="3"/>
  <c r="G339" i="5" s="1"/>
  <c r="F167" i="3"/>
  <c r="G336" i="5" s="1"/>
  <c r="F166" i="3"/>
  <c r="G335" i="5" s="1"/>
  <c r="F165" i="3"/>
  <c r="G334" i="5" s="1"/>
  <c r="E159" i="3"/>
  <c r="F328" i="5" s="1"/>
  <c r="E155" i="3"/>
  <c r="F324" i="5" s="1"/>
  <c r="E151" i="3"/>
  <c r="F320" i="5" s="1"/>
  <c r="F150" i="3"/>
  <c r="G319" i="5" s="1"/>
  <c r="F147" i="3"/>
  <c r="G316" i="5" s="1"/>
  <c r="F144" i="3"/>
  <c r="G313" i="5" s="1"/>
  <c r="E137" i="3"/>
  <c r="F306" i="5" s="1"/>
  <c r="E135" i="3"/>
  <c r="F304" i="5" s="1"/>
  <c r="F134" i="3"/>
  <c r="G303" i="5" s="1"/>
  <c r="F129" i="3"/>
  <c r="G298" i="5" s="1"/>
  <c r="F126" i="3"/>
  <c r="G295" i="5" s="1"/>
  <c r="E114" i="3"/>
  <c r="F283" i="5" s="1"/>
  <c r="F113" i="3"/>
  <c r="G282" i="5" s="1"/>
  <c r="F110" i="3"/>
  <c r="G279" i="5" s="1"/>
  <c r="E108" i="3"/>
  <c r="F277" i="5" s="1"/>
  <c r="F107" i="3"/>
  <c r="G276" i="5" s="1"/>
  <c r="F106" i="3"/>
  <c r="G275" i="5" s="1"/>
  <c r="F100" i="3"/>
  <c r="G269" i="5" s="1"/>
  <c r="F81" i="3"/>
  <c r="G250" i="5" s="1"/>
  <c r="F78" i="3"/>
  <c r="G247" i="5" s="1"/>
  <c r="F77" i="3"/>
  <c r="G246" i="5" s="1"/>
  <c r="F76" i="3"/>
  <c r="G245" i="5" s="1"/>
  <c r="F75" i="3"/>
  <c r="G244" i="5" s="1"/>
  <c r="F72" i="3"/>
  <c r="G241" i="5" s="1"/>
  <c r="F71" i="3"/>
  <c r="G240" i="5" s="1"/>
  <c r="F70" i="3"/>
  <c r="G239" i="5" s="1"/>
  <c r="E68" i="3"/>
  <c r="F237" i="5" s="1"/>
  <c r="E62" i="3"/>
  <c r="F231" i="5" s="1"/>
  <c r="F52" i="3"/>
  <c r="G221" i="5" s="1"/>
  <c r="F51" i="3"/>
  <c r="G220" i="5" s="1"/>
  <c r="F50" i="3"/>
  <c r="G219" i="5" s="1"/>
  <c r="F47" i="3"/>
  <c r="G216" i="5" s="1"/>
  <c r="F44" i="3"/>
  <c r="G213" i="5" s="1"/>
  <c r="F43" i="3"/>
  <c r="G212" i="5" s="1"/>
  <c r="F42" i="3"/>
  <c r="G211" i="5" s="1"/>
  <c r="F41" i="3"/>
  <c r="G210" i="5" s="1"/>
  <c r="F40" i="3"/>
  <c r="G209" i="5" s="1"/>
  <c r="F39" i="3"/>
  <c r="G208" i="5" s="1"/>
  <c r="F38" i="3"/>
  <c r="G207" i="5" s="1"/>
  <c r="F37" i="3"/>
  <c r="G206" i="5" s="1"/>
  <c r="E34" i="3"/>
  <c r="F203" i="5" s="1"/>
  <c r="E32" i="3"/>
  <c r="F201" i="5" s="1"/>
  <c r="F26" i="3"/>
  <c r="G195" i="5" s="1"/>
  <c r="F25" i="3"/>
  <c r="G194" i="5" s="1"/>
  <c r="F23" i="3"/>
  <c r="G192" i="5" s="1"/>
  <c r="F22" i="3"/>
  <c r="G191" i="5" s="1"/>
  <c r="E10" i="3"/>
  <c r="F179" i="5" s="1"/>
  <c r="F9" i="3"/>
  <c r="G178" i="5" s="1"/>
  <c r="F8" i="3"/>
  <c r="G177" i="5" s="1"/>
  <c r="F6" i="3"/>
  <c r="G175" i="5" s="1"/>
  <c r="F434" i="3"/>
  <c r="G603" i="5" s="1"/>
  <c r="D434" i="3"/>
  <c r="E603" i="5" s="1"/>
  <c r="C434" i="3"/>
  <c r="D603" i="5" s="1"/>
  <c r="F431" i="3"/>
  <c r="G600" i="5" s="1"/>
  <c r="D431" i="3"/>
  <c r="E600" i="5" s="1"/>
  <c r="C431" i="3"/>
  <c r="D600" i="5" s="1"/>
  <c r="F428" i="3"/>
  <c r="G597" i="5" s="1"/>
  <c r="D428" i="3"/>
  <c r="E597" i="5" s="1"/>
  <c r="C428" i="3"/>
  <c r="D597" i="5" s="1"/>
  <c r="F421" i="3"/>
  <c r="G590" i="5" s="1"/>
  <c r="D421" i="3"/>
  <c r="E590" i="5" s="1"/>
  <c r="C421" i="3"/>
  <c r="D590" i="5" s="1"/>
  <c r="F415" i="3"/>
  <c r="G584" i="5" s="1"/>
  <c r="D415" i="3"/>
  <c r="E584" i="5" s="1"/>
  <c r="C415" i="3"/>
  <c r="D584" i="5" s="1"/>
  <c r="F406" i="3"/>
  <c r="G575" i="5" s="1"/>
  <c r="D406" i="3"/>
  <c r="E575" i="5" s="1"/>
  <c r="C406" i="3"/>
  <c r="D575" i="5" s="1"/>
  <c r="F403" i="3"/>
  <c r="G572" i="5" s="1"/>
  <c r="D403" i="3"/>
  <c r="E572" i="5" s="1"/>
  <c r="C403" i="3"/>
  <c r="D572" i="5" s="1"/>
  <c r="F395" i="3"/>
  <c r="G564" i="5" s="1"/>
  <c r="D395" i="3"/>
  <c r="E564" i="5" s="1"/>
  <c r="C395" i="3"/>
  <c r="D564" i="5" s="1"/>
  <c r="F390" i="3"/>
  <c r="G559" i="5" s="1"/>
  <c r="D390" i="3"/>
  <c r="E559" i="5" s="1"/>
  <c r="C390" i="3"/>
  <c r="D559" i="5" s="1"/>
  <c r="F387" i="3"/>
  <c r="G556" i="5" s="1"/>
  <c r="D387" i="3"/>
  <c r="E556" i="5" s="1"/>
  <c r="C387" i="3"/>
  <c r="D556" i="5" s="1"/>
  <c r="F383" i="3"/>
  <c r="G552" i="5" s="1"/>
  <c r="D383" i="3"/>
  <c r="E552" i="5" s="1"/>
  <c r="C383" i="3"/>
  <c r="D552" i="5" s="1"/>
  <c r="F374" i="3"/>
  <c r="G543" i="5" s="1"/>
  <c r="D374" i="3"/>
  <c r="E543" i="5" s="1"/>
  <c r="C374" i="3"/>
  <c r="D543" i="5" s="1"/>
  <c r="D371" i="3"/>
  <c r="E540" i="5" s="1"/>
  <c r="F368" i="3"/>
  <c r="G537" i="5" s="1"/>
  <c r="D368" i="3"/>
  <c r="E537" i="5" s="1"/>
  <c r="C368" i="3"/>
  <c r="D537" i="5" s="1"/>
  <c r="F365" i="3"/>
  <c r="G534" i="5" s="1"/>
  <c r="D365" i="3"/>
  <c r="E534" i="5" s="1"/>
  <c r="C365" i="3"/>
  <c r="D534" i="5" s="1"/>
  <c r="F361" i="3"/>
  <c r="G530" i="5" s="1"/>
  <c r="D361" i="3"/>
  <c r="E530" i="5" s="1"/>
  <c r="C361" i="3"/>
  <c r="D530" i="5" s="1"/>
  <c r="F355" i="3"/>
  <c r="G524" i="5" s="1"/>
  <c r="D355" i="3"/>
  <c r="E524" i="5" s="1"/>
  <c r="C355" i="3"/>
  <c r="D524" i="5" s="1"/>
  <c r="F351" i="3"/>
  <c r="G520" i="5" s="1"/>
  <c r="D351" i="3"/>
  <c r="E520" i="5" s="1"/>
  <c r="C351" i="3"/>
  <c r="D520" i="5" s="1"/>
  <c r="F347" i="3"/>
  <c r="G516" i="5" s="1"/>
  <c r="D347" i="3"/>
  <c r="E516" i="5" s="1"/>
  <c r="C347" i="3"/>
  <c r="D516" i="5" s="1"/>
  <c r="F344" i="3"/>
  <c r="G513" i="5" s="1"/>
  <c r="D344" i="3"/>
  <c r="E513" i="5" s="1"/>
  <c r="C344" i="3"/>
  <c r="D513" i="5" s="1"/>
  <c r="F342" i="3"/>
  <c r="G511" i="5" s="1"/>
  <c r="D342" i="3"/>
  <c r="E511" i="5" s="1"/>
  <c r="C342" i="3"/>
  <c r="D511" i="5" s="1"/>
  <c r="F329" i="3"/>
  <c r="G498" i="5" s="1"/>
  <c r="D329" i="3"/>
  <c r="E498" i="5" s="1"/>
  <c r="C329" i="3"/>
  <c r="D498" i="5" s="1"/>
  <c r="D325" i="3"/>
  <c r="E494" i="5" s="1"/>
  <c r="C325" i="3"/>
  <c r="D494" i="5" s="1"/>
  <c r="F323" i="3"/>
  <c r="G492" i="5" s="1"/>
  <c r="D323" i="3"/>
  <c r="E492" i="5" s="1"/>
  <c r="C323" i="3"/>
  <c r="D492" i="5" s="1"/>
  <c r="D315" i="3"/>
  <c r="E484" i="5" s="1"/>
  <c r="C315" i="3"/>
  <c r="D484" i="5" s="1"/>
  <c r="D310" i="3"/>
  <c r="E479" i="5" s="1"/>
  <c r="C310" i="3"/>
  <c r="D479" i="5" s="1"/>
  <c r="D304" i="3"/>
  <c r="E473" i="5" s="1"/>
  <c r="C304" i="3"/>
  <c r="D473" i="5" s="1"/>
  <c r="D296" i="3"/>
  <c r="E465" i="5" s="1"/>
  <c r="C296" i="3"/>
  <c r="D465" i="5" s="1"/>
  <c r="D283" i="3"/>
  <c r="E452" i="5" s="1"/>
  <c r="C283" i="3"/>
  <c r="D452" i="5" s="1"/>
  <c r="D278" i="3"/>
  <c r="E447" i="5" s="1"/>
  <c r="C278" i="3"/>
  <c r="D447" i="5" s="1"/>
  <c r="D269" i="3"/>
  <c r="E438" i="5" s="1"/>
  <c r="C269" i="3"/>
  <c r="D438" i="5" s="1"/>
  <c r="D259" i="3"/>
  <c r="E428" i="5" s="1"/>
  <c r="C259" i="3"/>
  <c r="D428" i="5" s="1"/>
  <c r="D241" i="3"/>
  <c r="E410" i="5" s="1"/>
  <c r="C241" i="3"/>
  <c r="D410" i="5" s="1"/>
  <c r="D236" i="3"/>
  <c r="E405" i="5" s="1"/>
  <c r="C236" i="3"/>
  <c r="D405" i="5" s="1"/>
  <c r="F232" i="3"/>
  <c r="G401" i="5" s="1"/>
  <c r="D232" i="3"/>
  <c r="E401" i="5" s="1"/>
  <c r="C232" i="3"/>
  <c r="D401" i="5" s="1"/>
  <c r="D229" i="3"/>
  <c r="E398" i="5" s="1"/>
  <c r="C229" i="3"/>
  <c r="D398" i="5" s="1"/>
  <c r="F223" i="3"/>
  <c r="G392" i="5" s="1"/>
  <c r="D223" i="3"/>
  <c r="E392" i="5" s="1"/>
  <c r="C223" i="3"/>
  <c r="D392" i="5" s="1"/>
  <c r="F221" i="3"/>
  <c r="G390" i="5" s="1"/>
  <c r="D221" i="3"/>
  <c r="E390" i="5" s="1"/>
  <c r="C221" i="3"/>
  <c r="D390" i="5" s="1"/>
  <c r="F220" i="3"/>
  <c r="G389" i="5" s="1"/>
  <c r="D217" i="3"/>
  <c r="E386" i="5" s="1"/>
  <c r="C217" i="3"/>
  <c r="D386" i="5" s="1"/>
  <c r="F209" i="3"/>
  <c r="G378" i="5" s="1"/>
  <c r="D209" i="3"/>
  <c r="E378" i="5" s="1"/>
  <c r="C209" i="3"/>
  <c r="D378" i="5" s="1"/>
  <c r="D202" i="3"/>
  <c r="E371" i="5" s="1"/>
  <c r="C202" i="3"/>
  <c r="D371" i="5" s="1"/>
  <c r="D198" i="3"/>
  <c r="E367" i="5" s="1"/>
  <c r="C198" i="3"/>
  <c r="D367" i="5" s="1"/>
  <c r="D190" i="3"/>
  <c r="E359" i="5" s="1"/>
  <c r="C190" i="3"/>
  <c r="D359" i="5" s="1"/>
  <c r="F185" i="3"/>
  <c r="G354" i="5" s="1"/>
  <c r="D185" i="3"/>
  <c r="E354" i="5" s="1"/>
  <c r="C185" i="3"/>
  <c r="D354" i="5" s="1"/>
  <c r="D181" i="3"/>
  <c r="E350" i="5" s="1"/>
  <c r="C181" i="3"/>
  <c r="D350" i="5" s="1"/>
  <c r="F178" i="3"/>
  <c r="G347" i="5" s="1"/>
  <c r="D178" i="3"/>
  <c r="E347" i="5" s="1"/>
  <c r="C178" i="3"/>
  <c r="D347" i="5" s="1"/>
  <c r="D174" i="3"/>
  <c r="E343" i="5" s="1"/>
  <c r="C174" i="3"/>
  <c r="D343" i="5" s="1"/>
  <c r="D168" i="3"/>
  <c r="E337" i="5" s="1"/>
  <c r="C168" i="3"/>
  <c r="D337" i="5" s="1"/>
  <c r="F159" i="3"/>
  <c r="G328" i="5" s="1"/>
  <c r="D159" i="3"/>
  <c r="E328" i="5" s="1"/>
  <c r="C159" i="3"/>
  <c r="D328" i="5" s="1"/>
  <c r="F155" i="3"/>
  <c r="G324" i="5" s="1"/>
  <c r="D155" i="3"/>
  <c r="E324" i="5" s="1"/>
  <c r="C155" i="3"/>
  <c r="D324" i="5" s="1"/>
  <c r="D151" i="3"/>
  <c r="E320" i="5" s="1"/>
  <c r="C151" i="3"/>
  <c r="D320" i="5" s="1"/>
  <c r="D148" i="3"/>
  <c r="E317" i="5" s="1"/>
  <c r="C148" i="3"/>
  <c r="D317" i="5" s="1"/>
  <c r="D139" i="3"/>
  <c r="E308" i="5" s="1"/>
  <c r="C139" i="3"/>
  <c r="D308" i="5" s="1"/>
  <c r="D137" i="3"/>
  <c r="E306" i="5" s="1"/>
  <c r="C137" i="3"/>
  <c r="D306" i="5" s="1"/>
  <c r="F135" i="3"/>
  <c r="G304" i="5" s="1"/>
  <c r="D135" i="3"/>
  <c r="E304" i="5" s="1"/>
  <c r="C135" i="3"/>
  <c r="D304" i="5" s="1"/>
  <c r="D127" i="3"/>
  <c r="E296" i="5" s="1"/>
  <c r="C127" i="3"/>
  <c r="D296" i="5" s="1"/>
  <c r="D124" i="3"/>
  <c r="E293" i="5" s="1"/>
  <c r="C124" i="3"/>
  <c r="D293" i="5" s="1"/>
  <c r="F121" i="3"/>
  <c r="G290" i="5" s="1"/>
  <c r="D121" i="3"/>
  <c r="E290" i="5" s="1"/>
  <c r="C121" i="3"/>
  <c r="D290" i="5" s="1"/>
  <c r="F117" i="3"/>
  <c r="G286" i="5" s="1"/>
  <c r="D117" i="3"/>
  <c r="E286" i="5" s="1"/>
  <c r="C117" i="3"/>
  <c r="D286" i="5" s="1"/>
  <c r="D114" i="3"/>
  <c r="E283" i="5" s="1"/>
  <c r="C114" i="3"/>
  <c r="D283" i="5" s="1"/>
  <c r="D108" i="3"/>
  <c r="E277" i="5" s="1"/>
  <c r="C108" i="3"/>
  <c r="D277" i="5" s="1"/>
  <c r="D104" i="3"/>
  <c r="E273" i="5" s="1"/>
  <c r="C104" i="3"/>
  <c r="D273" i="5" s="1"/>
  <c r="D96" i="3"/>
  <c r="E265" i="5" s="1"/>
  <c r="C96" i="3"/>
  <c r="D265" i="5" s="1"/>
  <c r="F90" i="3"/>
  <c r="G259" i="5" s="1"/>
  <c r="D90" i="3"/>
  <c r="E259" i="5" s="1"/>
  <c r="C90" i="3"/>
  <c r="D259" i="5" s="1"/>
  <c r="D86" i="3"/>
  <c r="E255" i="5" s="1"/>
  <c r="C86" i="3"/>
  <c r="D255" i="5" s="1"/>
  <c r="F83" i="3"/>
  <c r="G252" i="5" s="1"/>
  <c r="D83" i="3"/>
  <c r="E252" i="5" s="1"/>
  <c r="C83" i="3"/>
  <c r="D252" i="5" s="1"/>
  <c r="D79" i="3"/>
  <c r="E248" i="5" s="1"/>
  <c r="C79" i="3"/>
  <c r="D248" i="5" s="1"/>
  <c r="D73" i="3"/>
  <c r="E242" i="5" s="1"/>
  <c r="C73" i="3"/>
  <c r="D242" i="5" s="1"/>
  <c r="D68" i="3"/>
  <c r="E237" i="5" s="1"/>
  <c r="C68" i="3"/>
  <c r="D237" i="5" s="1"/>
  <c r="F62" i="3"/>
  <c r="G231" i="5" s="1"/>
  <c r="D62" i="3"/>
  <c r="E231" i="5" s="1"/>
  <c r="C62" i="3"/>
  <c r="D231" i="5" s="1"/>
  <c r="F58" i="3"/>
  <c r="G227" i="5" s="1"/>
  <c r="D58" i="3"/>
  <c r="E227" i="5" s="1"/>
  <c r="C58" i="3"/>
  <c r="D227" i="5" s="1"/>
  <c r="F53" i="3"/>
  <c r="G222" i="5" s="1"/>
  <c r="D53" i="3"/>
  <c r="E222" i="5" s="1"/>
  <c r="C53" i="3"/>
  <c r="D222" i="5" s="1"/>
  <c r="D48" i="3"/>
  <c r="E217" i="5" s="1"/>
  <c r="C48" i="3"/>
  <c r="D217" i="5" s="1"/>
  <c r="D45" i="3"/>
  <c r="E214" i="5" s="1"/>
  <c r="C45" i="3"/>
  <c r="D214" i="5" s="1"/>
  <c r="D36" i="3"/>
  <c r="E205" i="5" s="1"/>
  <c r="C36" i="3"/>
  <c r="D205" i="5" s="1"/>
  <c r="D34" i="3"/>
  <c r="E203" i="5" s="1"/>
  <c r="C34" i="3"/>
  <c r="D203" i="5" s="1"/>
  <c r="F32" i="3"/>
  <c r="G201" i="5" s="1"/>
  <c r="D32" i="3"/>
  <c r="E201" i="5" s="1"/>
  <c r="C32" i="3"/>
  <c r="D201" i="5" s="1"/>
  <c r="D24" i="3"/>
  <c r="E193" i="5" s="1"/>
  <c r="C24" i="3"/>
  <c r="D193" i="5" s="1"/>
  <c r="D21" i="3"/>
  <c r="E190" i="5" s="1"/>
  <c r="C21" i="3"/>
  <c r="D190" i="5" s="1"/>
  <c r="F17" i="3"/>
  <c r="G186" i="5" s="1"/>
  <c r="D17" i="3"/>
  <c r="E186" i="5" s="1"/>
  <c r="C17" i="3"/>
  <c r="D186" i="5" s="1"/>
  <c r="F12" i="3"/>
  <c r="G181" i="5" s="1"/>
  <c r="D12" i="3"/>
  <c r="E181" i="5" s="1"/>
  <c r="C12" i="3"/>
  <c r="D181" i="5" s="1"/>
  <c r="F10" i="3"/>
  <c r="G179" i="5" s="1"/>
  <c r="D10" i="3"/>
  <c r="E179" i="5" s="1"/>
  <c r="C10" i="3"/>
  <c r="D179" i="5" s="1"/>
  <c r="D7" i="3"/>
  <c r="E176" i="5" s="1"/>
  <c r="C7" i="3"/>
  <c r="D176" i="5" s="1"/>
  <c r="E149" i="2"/>
  <c r="F159" i="5" s="1"/>
  <c r="E147" i="2"/>
  <c r="F157" i="5" s="1"/>
  <c r="E141" i="2"/>
  <c r="F151" i="5" s="1"/>
  <c r="F144" i="5"/>
  <c r="F104" i="2"/>
  <c r="G114" i="5" s="1"/>
  <c r="F72" i="2"/>
  <c r="G82" i="5" s="1"/>
  <c r="F71" i="2"/>
  <c r="G81" i="5" s="1"/>
  <c r="E58" i="2"/>
  <c r="F68" i="5" s="1"/>
  <c r="F57" i="2"/>
  <c r="G67" i="5" s="1"/>
  <c r="F56" i="2"/>
  <c r="G66" i="5" s="1"/>
  <c r="F55" i="2"/>
  <c r="G65" i="5" s="1"/>
  <c r="F54" i="2"/>
  <c r="G64" i="5" s="1"/>
  <c r="F53" i="2"/>
  <c r="G63" i="5" s="1"/>
  <c r="F51" i="2"/>
  <c r="G61" i="5" s="1"/>
  <c r="F50" i="2"/>
  <c r="G60" i="5" s="1"/>
  <c r="F49" i="2"/>
  <c r="G59" i="5" s="1"/>
  <c r="F47" i="2"/>
  <c r="G57" i="5" s="1"/>
  <c r="F46" i="2"/>
  <c r="G56" i="5" s="1"/>
  <c r="F45" i="2"/>
  <c r="G55" i="5" s="1"/>
  <c r="E42" i="2"/>
  <c r="F52" i="5" s="1"/>
  <c r="E40" i="2"/>
  <c r="F50" i="5" s="1"/>
  <c r="F39" i="2"/>
  <c r="G49" i="5" s="1"/>
  <c r="F38" i="2"/>
  <c r="G48" i="5" s="1"/>
  <c r="F37" i="2"/>
  <c r="G47" i="5" s="1"/>
  <c r="F36" i="2"/>
  <c r="G46" i="5" s="1"/>
  <c r="F35" i="2"/>
  <c r="G45" i="5" s="1"/>
  <c r="E17" i="2"/>
  <c r="F152" i="2"/>
  <c r="G162" i="5" s="1"/>
  <c r="D152" i="2"/>
  <c r="E162" i="5" s="1"/>
  <c r="C152" i="2"/>
  <c r="D162" i="5" s="1"/>
  <c r="F149" i="2"/>
  <c r="G159" i="5" s="1"/>
  <c r="D149" i="2"/>
  <c r="E159" i="5" s="1"/>
  <c r="C149" i="2"/>
  <c r="D159" i="5" s="1"/>
  <c r="F147" i="2"/>
  <c r="G157" i="5" s="1"/>
  <c r="D147" i="2"/>
  <c r="E157" i="5" s="1"/>
  <c r="C147" i="2"/>
  <c r="D157" i="5" s="1"/>
  <c r="F143" i="2"/>
  <c r="G153" i="5" s="1"/>
  <c r="D143" i="2"/>
  <c r="E153" i="5" s="1"/>
  <c r="C143" i="2"/>
  <c r="D153" i="5" s="1"/>
  <c r="F141" i="2"/>
  <c r="G151" i="5" s="1"/>
  <c r="D141" i="2"/>
  <c r="E151" i="5" s="1"/>
  <c r="C141" i="2"/>
  <c r="D151" i="5" s="1"/>
  <c r="F136" i="2"/>
  <c r="G146" i="5" s="1"/>
  <c r="D136" i="2"/>
  <c r="E146" i="5" s="1"/>
  <c r="C136" i="2"/>
  <c r="D146" i="5" s="1"/>
  <c r="F134" i="2"/>
  <c r="G144" i="5" s="1"/>
  <c r="D134" i="2"/>
  <c r="E144" i="5" s="1"/>
  <c r="C134" i="2"/>
  <c r="D144" i="5" s="1"/>
  <c r="F130" i="2"/>
  <c r="G140" i="5" s="1"/>
  <c r="D130" i="2"/>
  <c r="E140" i="5" s="1"/>
  <c r="C130" i="2"/>
  <c r="D140" i="5" s="1"/>
  <c r="F126" i="2"/>
  <c r="G136" i="5" s="1"/>
  <c r="D126" i="2"/>
  <c r="E136" i="5" s="1"/>
  <c r="C126" i="2"/>
  <c r="D136" i="5" s="1"/>
  <c r="F121" i="2"/>
  <c r="G131" i="5" s="1"/>
  <c r="D121" i="2"/>
  <c r="E131" i="5" s="1"/>
  <c r="C121" i="2"/>
  <c r="D131" i="5" s="1"/>
  <c r="F115" i="2"/>
  <c r="G125" i="5" s="1"/>
  <c r="D115" i="2"/>
  <c r="E125" i="5" s="1"/>
  <c r="C115" i="2"/>
  <c r="D125" i="5" s="1"/>
  <c r="F114" i="2"/>
  <c r="G124" i="5" s="1"/>
  <c r="F105" i="2"/>
  <c r="G115" i="5" s="1"/>
  <c r="D105" i="2"/>
  <c r="E115" i="5" s="1"/>
  <c r="C105" i="2"/>
  <c r="D115" i="5" s="1"/>
  <c r="D102" i="2"/>
  <c r="E112" i="5" s="1"/>
  <c r="C102" i="2"/>
  <c r="D112" i="5" s="1"/>
  <c r="F98" i="2"/>
  <c r="G108" i="5" s="1"/>
  <c r="D98" i="2"/>
  <c r="E108" i="5" s="1"/>
  <c r="C98" i="2"/>
  <c r="D108" i="5" s="1"/>
  <c r="F95" i="2"/>
  <c r="G105" i="5" s="1"/>
  <c r="D95" i="2"/>
  <c r="E105" i="5" s="1"/>
  <c r="C95" i="2"/>
  <c r="D105" i="5" s="1"/>
  <c r="F80" i="2"/>
  <c r="G90" i="5" s="1"/>
  <c r="D80" i="2"/>
  <c r="E90" i="5" s="1"/>
  <c r="C80" i="2"/>
  <c r="D90" i="5" s="1"/>
  <c r="F74" i="2"/>
  <c r="G84" i="5" s="1"/>
  <c r="D74" i="2"/>
  <c r="E84" i="5" s="1"/>
  <c r="C74" i="2"/>
  <c r="D84" i="5" s="1"/>
  <c r="D70" i="2"/>
  <c r="E80" i="5" s="1"/>
  <c r="C70" i="2"/>
  <c r="D80" i="5" s="1"/>
  <c r="F66" i="2"/>
  <c r="G76" i="5" s="1"/>
  <c r="D66" i="2"/>
  <c r="E76" i="5" s="1"/>
  <c r="C66" i="2"/>
  <c r="D76" i="5" s="1"/>
  <c r="F60" i="2"/>
  <c r="G70" i="5" s="1"/>
  <c r="D60" i="2"/>
  <c r="E70" i="5" s="1"/>
  <c r="C60" i="2"/>
  <c r="D70" i="5" s="1"/>
  <c r="F58" i="2"/>
  <c r="G68" i="5" s="1"/>
  <c r="D58" i="2"/>
  <c r="E68" i="5" s="1"/>
  <c r="C58" i="2"/>
  <c r="D68" i="5" s="1"/>
  <c r="D52" i="2"/>
  <c r="E62" i="5" s="1"/>
  <c r="C52" i="2"/>
  <c r="D62" i="5" s="1"/>
  <c r="D48" i="2"/>
  <c r="E58" i="5" s="1"/>
  <c r="C48" i="2"/>
  <c r="D58" i="5" s="1"/>
  <c r="D44" i="2"/>
  <c r="E54" i="5" s="1"/>
  <c r="C44" i="2"/>
  <c r="D54" i="5" s="1"/>
  <c r="F42" i="2"/>
  <c r="G52" i="5" s="1"/>
  <c r="D42" i="2"/>
  <c r="E52" i="5" s="1"/>
  <c r="C42" i="2"/>
  <c r="D52" i="5" s="1"/>
  <c r="F40" i="2"/>
  <c r="G50" i="5" s="1"/>
  <c r="D40" i="2"/>
  <c r="E50" i="5" s="1"/>
  <c r="C40" i="2"/>
  <c r="D50" i="5" s="1"/>
  <c r="D34" i="2"/>
  <c r="E44" i="5" s="1"/>
  <c r="C34" i="2"/>
  <c r="D44" i="5" s="1"/>
  <c r="F31" i="2"/>
  <c r="G41" i="5" s="1"/>
  <c r="D31" i="2"/>
  <c r="E41" i="5" s="1"/>
  <c r="C31" i="2"/>
  <c r="D41" i="5" s="1"/>
  <c r="F21" i="2"/>
  <c r="D21" i="2"/>
  <c r="C21" i="2"/>
  <c r="F17" i="2"/>
  <c r="D17" i="2"/>
  <c r="C17" i="2"/>
  <c r="F11" i="2"/>
  <c r="D11" i="2"/>
  <c r="C11" i="2"/>
  <c r="F7" i="2"/>
  <c r="D7" i="2"/>
  <c r="C7" i="2"/>
  <c r="D4" i="2"/>
  <c r="C4" i="2"/>
  <c r="D394" i="3" l="1"/>
  <c r="E563" i="5" s="1"/>
  <c r="F114" i="3"/>
  <c r="G283" i="5" s="1"/>
  <c r="F86" i="3"/>
  <c r="G255" i="5" s="1"/>
  <c r="F275" i="3"/>
  <c r="G444" i="5" s="1"/>
  <c r="F280" i="3"/>
  <c r="G449" i="5" s="1"/>
  <c r="F285" i="3"/>
  <c r="G454" i="5" s="1"/>
  <c r="F289" i="3"/>
  <c r="G458" i="5" s="1"/>
  <c r="F293" i="3"/>
  <c r="G462" i="5" s="1"/>
  <c r="F298" i="3"/>
  <c r="G467" i="5" s="1"/>
  <c r="F302" i="3"/>
  <c r="G471" i="5" s="1"/>
  <c r="F307" i="3"/>
  <c r="G476" i="5" s="1"/>
  <c r="F312" i="3"/>
  <c r="G481" i="5" s="1"/>
  <c r="F317" i="3"/>
  <c r="G486" i="5" s="1"/>
  <c r="F321" i="3"/>
  <c r="G490" i="5" s="1"/>
  <c r="F437" i="3"/>
  <c r="G606" i="5" s="1"/>
  <c r="D378" i="3"/>
  <c r="E547" i="5" s="1"/>
  <c r="D402" i="3"/>
  <c r="E571" i="5" s="1"/>
  <c r="D427" i="3"/>
  <c r="E596" i="5" s="1"/>
  <c r="F207" i="3"/>
  <c r="G376" i="5" s="1"/>
  <c r="F245" i="3"/>
  <c r="G414" i="5" s="1"/>
  <c r="F249" i="3"/>
  <c r="G418" i="5" s="1"/>
  <c r="F257" i="3"/>
  <c r="G426" i="5" s="1"/>
  <c r="F262" i="3"/>
  <c r="G431" i="5" s="1"/>
  <c r="F266" i="3"/>
  <c r="G435" i="5" s="1"/>
  <c r="F271" i="3"/>
  <c r="G440" i="5" s="1"/>
  <c r="D20" i="2"/>
  <c r="C92" i="2"/>
  <c r="D102" i="5" s="1"/>
  <c r="C114" i="2"/>
  <c r="D124" i="5" s="1"/>
  <c r="F151" i="2"/>
  <c r="G161" i="5" s="1"/>
  <c r="C103" i="3"/>
  <c r="D272" i="5" s="1"/>
  <c r="D220" i="3"/>
  <c r="E389" i="5" s="1"/>
  <c r="F394" i="3"/>
  <c r="G563" i="5" s="1"/>
  <c r="C402" i="3"/>
  <c r="D571" i="5" s="1"/>
  <c r="D420" i="3"/>
  <c r="E589" i="5" s="1"/>
  <c r="F28" i="3"/>
  <c r="G197" i="5" s="1"/>
  <c r="F148" i="3"/>
  <c r="G317" i="5" s="1"/>
  <c r="E202" i="3"/>
  <c r="F371" i="5" s="1"/>
  <c r="F208" i="3"/>
  <c r="G377" i="5" s="1"/>
  <c r="F231" i="3"/>
  <c r="G400" i="5" s="1"/>
  <c r="F246" i="3"/>
  <c r="G415" i="5" s="1"/>
  <c r="F250" i="3"/>
  <c r="G419" i="5" s="1"/>
  <c r="F254" i="3"/>
  <c r="G423" i="5" s="1"/>
  <c r="F258" i="3"/>
  <c r="G427" i="5" s="1"/>
  <c r="F263" i="3"/>
  <c r="G432" i="5" s="1"/>
  <c r="F267" i="3"/>
  <c r="G436" i="5" s="1"/>
  <c r="F272" i="3"/>
  <c r="G441" i="5" s="1"/>
  <c r="F276" i="3"/>
  <c r="G445" i="5" s="1"/>
  <c r="F281" i="3"/>
  <c r="G450" i="5" s="1"/>
  <c r="F290" i="3"/>
  <c r="G459" i="5" s="1"/>
  <c r="F294" i="3"/>
  <c r="G463" i="5" s="1"/>
  <c r="F299" i="3"/>
  <c r="G468" i="5" s="1"/>
  <c r="F303" i="3"/>
  <c r="G472" i="5" s="1"/>
  <c r="F308" i="3"/>
  <c r="G477" i="5" s="1"/>
  <c r="F313" i="3"/>
  <c r="G482" i="5" s="1"/>
  <c r="F318" i="3"/>
  <c r="G487" i="5" s="1"/>
  <c r="E323" i="3"/>
  <c r="F492" i="5" s="1"/>
  <c r="F373" i="3"/>
  <c r="G542" i="5" s="1"/>
  <c r="C20" i="2"/>
  <c r="F73" i="2"/>
  <c r="G83" i="5" s="1"/>
  <c r="D151" i="2"/>
  <c r="E161" i="5" s="1"/>
  <c r="F27" i="3"/>
  <c r="G196" i="5" s="1"/>
  <c r="F201" i="3"/>
  <c r="G370" i="5" s="1"/>
  <c r="F253" i="3"/>
  <c r="G422" i="5" s="1"/>
  <c r="F20" i="2"/>
  <c r="D92" i="2"/>
  <c r="E102" i="5" s="1"/>
  <c r="D114" i="2"/>
  <c r="E124" i="5" s="1"/>
  <c r="C82" i="3"/>
  <c r="D251" i="5" s="1"/>
  <c r="D82" i="3"/>
  <c r="E251" i="5" s="1"/>
  <c r="D205" i="3"/>
  <c r="E374" i="5" s="1"/>
  <c r="C220" i="3"/>
  <c r="D389" i="5" s="1"/>
  <c r="C394" i="3"/>
  <c r="D563" i="5" s="1"/>
  <c r="F402" i="3"/>
  <c r="G571" i="5" s="1"/>
  <c r="F420" i="3"/>
  <c r="G589" i="5" s="1"/>
  <c r="F29" i="3"/>
  <c r="G198" i="5" s="1"/>
  <c r="F79" i="3"/>
  <c r="G248" i="5" s="1"/>
  <c r="F124" i="3"/>
  <c r="G293" i="5" s="1"/>
  <c r="F183" i="3"/>
  <c r="G352" i="5" s="1"/>
  <c r="F204" i="3"/>
  <c r="G373" i="5" s="1"/>
  <c r="F219" i="3"/>
  <c r="G388" i="5" s="1"/>
  <c r="F238" i="3"/>
  <c r="G407" i="5" s="1"/>
  <c r="F243" i="3"/>
  <c r="G412" i="5" s="1"/>
  <c r="F247" i="3"/>
  <c r="G416" i="5" s="1"/>
  <c r="F251" i="3"/>
  <c r="G420" i="5" s="1"/>
  <c r="F255" i="3"/>
  <c r="G424" i="5" s="1"/>
  <c r="F264" i="3"/>
  <c r="G433" i="5" s="1"/>
  <c r="F268" i="3"/>
  <c r="G437" i="5" s="1"/>
  <c r="F273" i="3"/>
  <c r="G442" i="5" s="1"/>
  <c r="F277" i="3"/>
  <c r="G446" i="5" s="1"/>
  <c r="F282" i="3"/>
  <c r="G451" i="5" s="1"/>
  <c r="F287" i="3"/>
  <c r="G456" i="5" s="1"/>
  <c r="F291" i="3"/>
  <c r="G460" i="5" s="1"/>
  <c r="F295" i="3"/>
  <c r="G464" i="5" s="1"/>
  <c r="F300" i="3"/>
  <c r="G469" i="5" s="1"/>
  <c r="F309" i="3"/>
  <c r="G478" i="5" s="1"/>
  <c r="F314" i="3"/>
  <c r="G483" i="5" s="1"/>
  <c r="F319" i="3"/>
  <c r="G488" i="5" s="1"/>
  <c r="F326" i="3"/>
  <c r="G495" i="5" s="1"/>
  <c r="F102" i="2"/>
  <c r="G112" i="5" s="1"/>
  <c r="D177" i="3"/>
  <c r="E346" i="5" s="1"/>
  <c r="C371" i="3"/>
  <c r="D540" i="5" s="1"/>
  <c r="C420" i="3"/>
  <c r="D589" i="5" s="1"/>
  <c r="F31" i="3"/>
  <c r="G200" i="5" s="1"/>
  <c r="D73" i="2"/>
  <c r="E83" i="5" s="1"/>
  <c r="F92" i="2"/>
  <c r="G102" i="5" s="1"/>
  <c r="D129" i="2"/>
  <c r="E139" i="5" s="1"/>
  <c r="C151" i="2"/>
  <c r="D161" i="5" s="1"/>
  <c r="D322" i="3"/>
  <c r="E491" i="5" s="1"/>
  <c r="C378" i="3"/>
  <c r="D547" i="5" s="1"/>
  <c r="F30" i="3"/>
  <c r="G199" i="5" s="1"/>
  <c r="F45" i="3"/>
  <c r="G214" i="5" s="1"/>
  <c r="F96" i="3"/>
  <c r="G265" i="5" s="1"/>
  <c r="F194" i="3"/>
  <c r="G363" i="5" s="1"/>
  <c r="F200" i="3"/>
  <c r="G369" i="5" s="1"/>
  <c r="F206" i="3"/>
  <c r="G375" i="5" s="1"/>
  <c r="E221" i="3"/>
  <c r="F390" i="5" s="1"/>
  <c r="F239" i="3"/>
  <c r="G408" i="5" s="1"/>
  <c r="F244" i="3"/>
  <c r="G413" i="5" s="1"/>
  <c r="F248" i="3"/>
  <c r="G417" i="5" s="1"/>
  <c r="F252" i="3"/>
  <c r="G421" i="5" s="1"/>
  <c r="F256" i="3"/>
  <c r="G425" i="5" s="1"/>
  <c r="F261" i="3"/>
  <c r="G430" i="5" s="1"/>
  <c r="F265" i="3"/>
  <c r="G434" i="5" s="1"/>
  <c r="F274" i="3"/>
  <c r="G443" i="5" s="1"/>
  <c r="F284" i="3"/>
  <c r="G453" i="5" s="1"/>
  <c r="F288" i="3"/>
  <c r="G457" i="5" s="1"/>
  <c r="F292" i="3"/>
  <c r="G461" i="5" s="1"/>
  <c r="F297" i="3"/>
  <c r="G466" i="5" s="1"/>
  <c r="F301" i="3"/>
  <c r="G470" i="5" s="1"/>
  <c r="F306" i="3"/>
  <c r="G475" i="5" s="1"/>
  <c r="F320" i="3"/>
  <c r="G489" i="5" s="1"/>
  <c r="F327" i="3"/>
  <c r="G496" i="5" s="1"/>
  <c r="E342" i="3"/>
  <c r="F511" i="5" s="1"/>
  <c r="F378" i="3"/>
  <c r="G547" i="5" s="1"/>
  <c r="E395" i="3"/>
  <c r="F564" i="5" s="1"/>
  <c r="E209" i="3"/>
  <c r="F378" i="5" s="1"/>
  <c r="F139" i="3"/>
  <c r="G308" i="5" s="1"/>
  <c r="E229" i="3"/>
  <c r="F398" i="5" s="1"/>
  <c r="E344" i="3"/>
  <c r="F513" i="5" s="1"/>
  <c r="E365" i="3"/>
  <c r="F534" i="5" s="1"/>
  <c r="E387" i="3"/>
  <c r="F556" i="5" s="1"/>
  <c r="E296" i="3"/>
  <c r="F465" i="5" s="1"/>
  <c r="E434" i="3"/>
  <c r="F603" i="5" s="1"/>
  <c r="F21" i="3"/>
  <c r="G190" i="5" s="1"/>
  <c r="E190" i="3"/>
  <c r="F359" i="5" s="1"/>
  <c r="F52" i="2"/>
  <c r="G62" i="5" s="1"/>
  <c r="E178" i="3"/>
  <c r="F347" i="5" s="1"/>
  <c r="E403" i="3"/>
  <c r="F572" i="5" s="1"/>
  <c r="E198" i="3"/>
  <c r="F367" i="5" s="1"/>
  <c r="E347" i="3"/>
  <c r="F516" i="5" s="1"/>
  <c r="E368" i="3"/>
  <c r="F537" i="5" s="1"/>
  <c r="F70" i="2"/>
  <c r="G80" i="5" s="1"/>
  <c r="E12" i="3"/>
  <c r="F181" i="5" s="1"/>
  <c r="E53" i="3"/>
  <c r="F222" i="5" s="1"/>
  <c r="E73" i="3"/>
  <c r="F242" i="5" s="1"/>
  <c r="E181" i="3"/>
  <c r="F350" i="5" s="1"/>
  <c r="E236" i="3"/>
  <c r="F405" i="5" s="1"/>
  <c r="E351" i="3"/>
  <c r="F520" i="5" s="1"/>
  <c r="E361" i="3"/>
  <c r="F530" i="5" s="1"/>
  <c r="E383" i="3"/>
  <c r="F552" i="5" s="1"/>
  <c r="E406" i="3"/>
  <c r="F575" i="5" s="1"/>
  <c r="E415" i="3"/>
  <c r="F584" i="5" s="1"/>
  <c r="E428" i="3"/>
  <c r="F597" i="5" s="1"/>
  <c r="E86" i="3"/>
  <c r="F255" i="5" s="1"/>
  <c r="E96" i="3"/>
  <c r="F265" i="5" s="1"/>
  <c r="E374" i="3"/>
  <c r="F543" i="5" s="1"/>
  <c r="E121" i="2"/>
  <c r="F131" i="5" s="1"/>
  <c r="E45" i="3"/>
  <c r="F214" i="5" s="1"/>
  <c r="E121" i="3"/>
  <c r="F290" i="5" s="1"/>
  <c r="E310" i="3"/>
  <c r="F479" i="5" s="1"/>
  <c r="E431" i="3"/>
  <c r="F600" i="5" s="1"/>
  <c r="F127" i="3"/>
  <c r="G296" i="5" s="1"/>
  <c r="F44" i="2"/>
  <c r="G54" i="5" s="1"/>
  <c r="F7" i="3"/>
  <c r="G176" i="5" s="1"/>
  <c r="F48" i="2"/>
  <c r="G58" i="5" s="1"/>
  <c r="F36" i="3"/>
  <c r="G205" i="5" s="1"/>
  <c r="F34" i="2"/>
  <c r="G44" i="5" s="1"/>
  <c r="C73" i="2"/>
  <c r="D83" i="5" s="1"/>
  <c r="D197" i="3"/>
  <c r="E366" i="5" s="1"/>
  <c r="C427" i="3"/>
  <c r="D596" i="5" s="1"/>
  <c r="E185" i="3"/>
  <c r="F354" i="5" s="1"/>
  <c r="E355" i="3"/>
  <c r="F524" i="5" s="1"/>
  <c r="E421" i="3"/>
  <c r="F590" i="5" s="1"/>
  <c r="F199" i="3"/>
  <c r="G368" i="5" s="1"/>
  <c r="F230" i="3"/>
  <c r="G399" i="5" s="1"/>
  <c r="C340" i="3"/>
  <c r="D509" i="5" s="1"/>
  <c r="E17" i="3"/>
  <c r="F186" i="5" s="1"/>
  <c r="E24" i="3"/>
  <c r="F193" i="5" s="1"/>
  <c r="E48" i="3"/>
  <c r="F217" i="5" s="1"/>
  <c r="E58" i="3"/>
  <c r="F227" i="5" s="1"/>
  <c r="E90" i="3"/>
  <c r="F259" i="5" s="1"/>
  <c r="E124" i="3"/>
  <c r="F293" i="5" s="1"/>
  <c r="E174" i="3"/>
  <c r="F343" i="5" s="1"/>
  <c r="E217" i="3"/>
  <c r="F386" i="5" s="1"/>
  <c r="E241" i="3"/>
  <c r="F410" i="5" s="1"/>
  <c r="E283" i="3"/>
  <c r="F452" i="5" s="1"/>
  <c r="F69" i="3"/>
  <c r="G238" i="5" s="1"/>
  <c r="E80" i="2"/>
  <c r="F90" i="5" s="1"/>
  <c r="D103" i="3"/>
  <c r="E272" i="5" s="1"/>
  <c r="C177" i="3"/>
  <c r="D346" i="5" s="1"/>
  <c r="D340" i="3"/>
  <c r="E509" i="5" s="1"/>
  <c r="E232" i="3"/>
  <c r="F401" i="5" s="1"/>
  <c r="E259" i="3"/>
  <c r="F428" i="5" s="1"/>
  <c r="E304" i="3"/>
  <c r="F473" i="5" s="1"/>
  <c r="E325" i="3"/>
  <c r="F494" i="5" s="1"/>
  <c r="E390" i="3"/>
  <c r="F559" i="5" s="1"/>
  <c r="F237" i="3"/>
  <c r="G406" i="5" s="1"/>
  <c r="F203" i="3"/>
  <c r="G372" i="5" s="1"/>
  <c r="F340" i="3"/>
  <c r="G509" i="5" s="1"/>
  <c r="E269" i="3"/>
  <c r="F438" i="5" s="1"/>
  <c r="E278" i="3"/>
  <c r="F447" i="5" s="1"/>
  <c r="E315" i="3"/>
  <c r="F484" i="5" s="1"/>
  <c r="F138" i="3"/>
  <c r="G307" i="5" s="1"/>
  <c r="F311" i="3"/>
  <c r="G480" i="5" s="1"/>
  <c r="C3" i="2"/>
  <c r="D3" i="2"/>
  <c r="C129" i="2"/>
  <c r="D139" i="5" s="1"/>
  <c r="C322" i="3"/>
  <c r="D491" i="5" s="1"/>
  <c r="E21" i="3"/>
  <c r="F190" i="5" s="1"/>
  <c r="E83" i="3"/>
  <c r="F252" i="5" s="1"/>
  <c r="E104" i="3"/>
  <c r="F273" i="5" s="1"/>
  <c r="E117" i="3"/>
  <c r="F286" i="5" s="1"/>
  <c r="E127" i="3"/>
  <c r="F296" i="5" s="1"/>
  <c r="E139" i="3"/>
  <c r="F308" i="5" s="1"/>
  <c r="E148" i="3"/>
  <c r="F317" i="5" s="1"/>
  <c r="E168" i="3"/>
  <c r="F337" i="5" s="1"/>
  <c r="E223" i="3"/>
  <c r="F392" i="5" s="1"/>
  <c r="E329" i="3"/>
  <c r="F498" i="5" s="1"/>
  <c r="F3" i="2"/>
  <c r="F35" i="3"/>
  <c r="G204" i="5" s="1"/>
  <c r="F105" i="3"/>
  <c r="G274" i="5" s="1"/>
  <c r="F169" i="3"/>
  <c r="G338" i="5" s="1"/>
  <c r="F49" i="3"/>
  <c r="G218" i="5" s="1"/>
  <c r="F74" i="3"/>
  <c r="G243" i="5" s="1"/>
  <c r="F242" i="3"/>
  <c r="G411" i="5" s="1"/>
  <c r="F286" i="3"/>
  <c r="G455" i="5" s="1"/>
  <c r="F129" i="2"/>
  <c r="G139" i="5" s="1"/>
  <c r="F175" i="3"/>
  <c r="G344" i="5" s="1"/>
  <c r="F218" i="3"/>
  <c r="G387" i="5" s="1"/>
  <c r="F260" i="3"/>
  <c r="G429" i="5" s="1"/>
  <c r="F305" i="3"/>
  <c r="G474" i="5" s="1"/>
  <c r="F109" i="3"/>
  <c r="G278" i="5" s="1"/>
  <c r="C197" i="3"/>
  <c r="D366" i="5" s="1"/>
  <c r="E36" i="3"/>
  <c r="F205" i="5" s="1"/>
  <c r="F152" i="3"/>
  <c r="G321" i="5" s="1"/>
  <c r="F270" i="3"/>
  <c r="G439" i="5" s="1"/>
  <c r="F279" i="3"/>
  <c r="G448" i="5" s="1"/>
  <c r="F316" i="3"/>
  <c r="G485" i="5" s="1"/>
  <c r="C228" i="3"/>
  <c r="D397" i="5" s="1"/>
  <c r="D228" i="3"/>
  <c r="E397" i="5" s="1"/>
  <c r="C205" i="3"/>
  <c r="D374" i="5" s="1"/>
  <c r="D112" i="3"/>
  <c r="E281" i="5" s="1"/>
  <c r="C112" i="3"/>
  <c r="D281" i="5" s="1"/>
  <c r="D5" i="3"/>
  <c r="E174" i="5" s="1"/>
  <c r="C5" i="3"/>
  <c r="D174" i="5" s="1"/>
  <c r="D69" i="2"/>
  <c r="E79" i="5" s="1"/>
  <c r="D30" i="2"/>
  <c r="E40" i="5" s="1"/>
  <c r="C30" i="2"/>
  <c r="D40" i="5" s="1"/>
  <c r="E79" i="3"/>
  <c r="F248" i="5" s="1"/>
  <c r="E7" i="3"/>
  <c r="F176" i="5" s="1"/>
  <c r="E126" i="2"/>
  <c r="F136" i="5" s="1"/>
  <c r="E152" i="2"/>
  <c r="F162" i="5" s="1"/>
  <c r="E115" i="2"/>
  <c r="F125" i="5" s="1"/>
  <c r="E48" i="2"/>
  <c r="F58" i="5" s="1"/>
  <c r="E70" i="2"/>
  <c r="F80" i="5" s="1"/>
  <c r="E60" i="2"/>
  <c r="F70" i="5" s="1"/>
  <c r="E102" i="2"/>
  <c r="F112" i="5" s="1"/>
  <c r="E136" i="2"/>
  <c r="F146" i="5" s="1"/>
  <c r="E74" i="2"/>
  <c r="F84" i="5" s="1"/>
  <c r="E52" i="2"/>
  <c r="F62" i="5" s="1"/>
  <c r="E105" i="2"/>
  <c r="F115" i="5" s="1"/>
  <c r="E95" i="2"/>
  <c r="F105" i="5" s="1"/>
  <c r="E44" i="2"/>
  <c r="F54" i="5" s="1"/>
  <c r="E130" i="2"/>
  <c r="F140" i="5" s="1"/>
  <c r="E34" i="2"/>
  <c r="F44" i="5" s="1"/>
  <c r="E66" i="2"/>
  <c r="F76" i="5" s="1"/>
  <c r="E98" i="2"/>
  <c r="F108" i="5" s="1"/>
  <c r="E143" i="2"/>
  <c r="F153" i="5" s="1"/>
  <c r="E31" i="2"/>
  <c r="F41" i="5" s="1"/>
  <c r="E21" i="2"/>
  <c r="E11" i="2"/>
  <c r="E7" i="2"/>
  <c r="E4" i="2"/>
  <c r="C328" i="3" l="1"/>
  <c r="D497" i="5" s="1"/>
  <c r="D328" i="3"/>
  <c r="E497" i="5" s="1"/>
  <c r="F82" i="3"/>
  <c r="G251" i="5" s="1"/>
  <c r="F427" i="3"/>
  <c r="G596" i="5" s="1"/>
  <c r="F236" i="3"/>
  <c r="G405" i="5" s="1"/>
  <c r="F198" i="3"/>
  <c r="G367" i="5" s="1"/>
  <c r="E371" i="3"/>
  <c r="F540" i="5" s="1"/>
  <c r="E394" i="3"/>
  <c r="F563" i="5" s="1"/>
  <c r="F108" i="3"/>
  <c r="G277" i="5" s="1"/>
  <c r="F34" i="3"/>
  <c r="G203" i="5" s="1"/>
  <c r="C4" i="3"/>
  <c r="D173" i="5" s="1"/>
  <c r="F125" i="2"/>
  <c r="G135" i="5" s="1"/>
  <c r="F48" i="3"/>
  <c r="G217" i="5" s="1"/>
  <c r="F181" i="3"/>
  <c r="G350" i="5" s="1"/>
  <c r="F418" i="3"/>
  <c r="G587" i="5" s="1"/>
  <c r="D418" i="3"/>
  <c r="E587" i="5" s="1"/>
  <c r="E114" i="2"/>
  <c r="F124" i="5" s="1"/>
  <c r="F315" i="3"/>
  <c r="G484" i="5" s="1"/>
  <c r="F73" i="3"/>
  <c r="G242" i="5" s="1"/>
  <c r="C2" i="2"/>
  <c r="D12" i="5" s="1"/>
  <c r="E151" i="2"/>
  <c r="F161" i="5" s="1"/>
  <c r="F278" i="3"/>
  <c r="G447" i="5" s="1"/>
  <c r="F304" i="3"/>
  <c r="G473" i="5" s="1"/>
  <c r="C418" i="3"/>
  <c r="D587" i="5" s="1"/>
  <c r="D125" i="2"/>
  <c r="E135" i="5" s="1"/>
  <c r="E20" i="2"/>
  <c r="F269" i="3"/>
  <c r="G438" i="5" s="1"/>
  <c r="F259" i="3"/>
  <c r="G428" i="5" s="1"/>
  <c r="F137" i="3"/>
  <c r="G306" i="5" s="1"/>
  <c r="F69" i="2"/>
  <c r="G79" i="5" s="1"/>
  <c r="D111" i="3"/>
  <c r="E280" i="5" s="1"/>
  <c r="F174" i="3"/>
  <c r="G343" i="5" s="1"/>
  <c r="C28" i="2"/>
  <c r="D38" i="5" s="1"/>
  <c r="F2" i="2"/>
  <c r="G12" i="5" s="1"/>
  <c r="E103" i="3"/>
  <c r="F272" i="5" s="1"/>
  <c r="F310" i="3"/>
  <c r="G479" i="5" s="1"/>
  <c r="E420" i="3"/>
  <c r="F589" i="5" s="1"/>
  <c r="D28" i="2"/>
  <c r="E38" i="5" s="1"/>
  <c r="F283" i="3"/>
  <c r="G452" i="5" s="1"/>
  <c r="F168" i="3"/>
  <c r="G337" i="5" s="1"/>
  <c r="C125" i="2"/>
  <c r="D135" i="5" s="1"/>
  <c r="F328" i="3"/>
  <c r="G497" i="5" s="1"/>
  <c r="E322" i="3"/>
  <c r="F491" i="5" s="1"/>
  <c r="E197" i="3"/>
  <c r="F366" i="5" s="1"/>
  <c r="E92" i="2"/>
  <c r="F102" i="5" s="1"/>
  <c r="C69" i="2"/>
  <c r="D79" i="5" s="1"/>
  <c r="F151" i="3"/>
  <c r="G320" i="5" s="1"/>
  <c r="F217" i="3"/>
  <c r="G386" i="5" s="1"/>
  <c r="F241" i="3"/>
  <c r="G410" i="5" s="1"/>
  <c r="F104" i="3"/>
  <c r="G273" i="5" s="1"/>
  <c r="E220" i="3"/>
  <c r="F389" i="5" s="1"/>
  <c r="D2" i="2"/>
  <c r="E12" i="5" s="1"/>
  <c r="F202" i="3"/>
  <c r="G371" i="5" s="1"/>
  <c r="F68" i="3"/>
  <c r="G237" i="5" s="1"/>
  <c r="F229" i="3"/>
  <c r="G398" i="5" s="1"/>
  <c r="F24" i="3"/>
  <c r="G193" i="5" s="1"/>
  <c r="F296" i="3"/>
  <c r="G465" i="5" s="1"/>
  <c r="F325" i="3"/>
  <c r="G494" i="5" s="1"/>
  <c r="F190" i="3"/>
  <c r="G359" i="5" s="1"/>
  <c r="F371" i="3"/>
  <c r="G540" i="5" s="1"/>
  <c r="E402" i="3"/>
  <c r="F571" i="5" s="1"/>
  <c r="E205" i="3"/>
  <c r="F374" i="5" s="1"/>
  <c r="E82" i="3"/>
  <c r="F251" i="5" s="1"/>
  <c r="E427" i="3"/>
  <c r="F596" i="5" s="1"/>
  <c r="F30" i="2"/>
  <c r="G40" i="5" s="1"/>
  <c r="E378" i="3"/>
  <c r="F547" i="5" s="1"/>
  <c r="E177" i="3"/>
  <c r="F346" i="5" s="1"/>
  <c r="E73" i="2"/>
  <c r="F83" i="5" s="1"/>
  <c r="E228" i="3"/>
  <c r="F397" i="5" s="1"/>
  <c r="E340" i="3"/>
  <c r="F509" i="5" s="1"/>
  <c r="E5" i="3"/>
  <c r="F174" i="5" s="1"/>
  <c r="E112" i="3"/>
  <c r="F281" i="5" s="1"/>
  <c r="D4" i="3"/>
  <c r="E173" i="5" s="1"/>
  <c r="C111" i="3"/>
  <c r="D280" i="5" s="1"/>
  <c r="D158" i="2"/>
  <c r="E129" i="2"/>
  <c r="F139" i="5" s="1"/>
  <c r="E30" i="2"/>
  <c r="F40" i="5" s="1"/>
  <c r="E3" i="2"/>
  <c r="C158" i="2" l="1"/>
  <c r="F197" i="3"/>
  <c r="G366" i="5" s="1"/>
  <c r="F228" i="3"/>
  <c r="G397" i="5" s="1"/>
  <c r="F112" i="3"/>
  <c r="G281" i="5" s="1"/>
  <c r="F205" i="3"/>
  <c r="G374" i="5" s="1"/>
  <c r="F28" i="2"/>
  <c r="G38" i="5" s="1"/>
  <c r="E418" i="3"/>
  <c r="F587" i="5" s="1"/>
  <c r="E2" i="2"/>
  <c r="F12" i="5" s="1"/>
  <c r="E28" i="2"/>
  <c r="F38" i="5" s="1"/>
  <c r="C3" i="3"/>
  <c r="D172" i="5" s="1"/>
  <c r="F5" i="3"/>
  <c r="G174" i="5" s="1"/>
  <c r="E69" i="2"/>
  <c r="F79" i="5" s="1"/>
  <c r="F322" i="3"/>
  <c r="G491" i="5" s="1"/>
  <c r="F177" i="3"/>
  <c r="G346" i="5" s="1"/>
  <c r="D3" i="3"/>
  <c r="E172" i="5" s="1"/>
  <c r="E125" i="2"/>
  <c r="F135" i="5" s="1"/>
  <c r="F103" i="3"/>
  <c r="G272" i="5" s="1"/>
  <c r="E328" i="3"/>
  <c r="F497" i="5" s="1"/>
  <c r="E4" i="3"/>
  <c r="F173" i="5" s="1"/>
  <c r="E111" i="3"/>
  <c r="F280" i="5" s="1"/>
  <c r="E158" i="2" l="1"/>
  <c r="E160" i="2" s="1"/>
  <c r="F111" i="3"/>
  <c r="G280" i="5" s="1"/>
  <c r="D442" i="3"/>
  <c r="C442" i="3"/>
  <c r="F158" i="2"/>
  <c r="F4" i="3"/>
  <c r="G173" i="5" s="1"/>
  <c r="E3" i="3"/>
  <c r="F172" i="5" s="1"/>
  <c r="F160" i="2" l="1"/>
  <c r="E442" i="3"/>
  <c r="E444" i="3" s="1"/>
  <c r="F3" i="3"/>
  <c r="G172" i="5" s="1"/>
  <c r="F442" i="3" l="1"/>
  <c r="F444" i="3" s="1"/>
</calcChain>
</file>

<file path=xl/sharedStrings.xml><?xml version="1.0" encoding="utf-8"?>
<sst xmlns="http://schemas.openxmlformats.org/spreadsheetml/2006/main" count="1951" uniqueCount="1548">
  <si>
    <t>BALANCE GENERAL TRIBUTARIO</t>
  </si>
  <si>
    <t>Por Área</t>
  </si>
  <si>
    <t>Empresa:</t>
  </si>
  <si>
    <t>Corporación Municipal de Conchalí</t>
  </si>
  <si>
    <t>RUT:</t>
  </si>
  <si>
    <t>70.878.100-2</t>
  </si>
  <si>
    <t>Área:</t>
  </si>
  <si>
    <t>Educación</t>
  </si>
  <si>
    <t>Periodo:</t>
  </si>
  <si>
    <t>Fecha Emisión :</t>
  </si>
  <si>
    <t>Cuenta Mayor</t>
  </si>
  <si>
    <t>Cuenta</t>
  </si>
  <si>
    <t>Debe</t>
  </si>
  <si>
    <t>Haber</t>
  </si>
  <si>
    <t>Deudor</t>
  </si>
  <si>
    <t>Acreedor</t>
  </si>
  <si>
    <t>Activo</t>
  </si>
  <si>
    <t>Pasivo</t>
  </si>
  <si>
    <t>Pérdida</t>
  </si>
  <si>
    <t>Ganancia</t>
  </si>
  <si>
    <t>11102001001001</t>
  </si>
  <si>
    <t>Banco Estado Remuneraciones 486922-2</t>
  </si>
  <si>
    <t>11102001001003</t>
  </si>
  <si>
    <t>Banco Estado Educación 485378-4</t>
  </si>
  <si>
    <t>11102001001004</t>
  </si>
  <si>
    <t>Banco Estado Salud 485382-2</t>
  </si>
  <si>
    <t>11102001001012</t>
  </si>
  <si>
    <t>Banco Estado Subvención PIE 485380-6</t>
  </si>
  <si>
    <t>11102001001013</t>
  </si>
  <si>
    <t>Banco Estado Fdo. Revitalización 485379-2</t>
  </si>
  <si>
    <t>11102001001019</t>
  </si>
  <si>
    <t>Banco Estado Subvención Junji 485381-4</t>
  </si>
  <si>
    <t>11102001001022</t>
  </si>
  <si>
    <t>Banco Estado Proy. Conservación Establecimientos Educacionales 760657-5</t>
  </si>
  <si>
    <t>11102001001023</t>
  </si>
  <si>
    <t>Banco Estado Ley SEP 760817-9</t>
  </si>
  <si>
    <t>11102001001025</t>
  </si>
  <si>
    <t>Banco Estado FAEP 761028-9</t>
  </si>
  <si>
    <t>11102001001027</t>
  </si>
  <si>
    <t>Banco Estado Casa Central 761107-2</t>
  </si>
  <si>
    <t>11102001002003</t>
  </si>
  <si>
    <t>Banco Estado Ch.Elect.34070893373 Juan Sanchez Labra</t>
  </si>
  <si>
    <t>11401001001001</t>
  </si>
  <si>
    <t>Anticipo a Proveedores</t>
  </si>
  <si>
    <t>11403001001001</t>
  </si>
  <si>
    <t>Fondos por Rendir Cuentas</t>
  </si>
  <si>
    <t>11403002005001</t>
  </si>
  <si>
    <t>Fondos Fijos</t>
  </si>
  <si>
    <t>11404001001001</t>
  </si>
  <si>
    <t>Garantías Otorgadas</t>
  </si>
  <si>
    <t>12101001002001</t>
  </si>
  <si>
    <t>Anticipos al Personal</t>
  </si>
  <si>
    <t>12101001002002</t>
  </si>
  <si>
    <t>Anticipos al Personal (Permisos de Circulación)</t>
  </si>
  <si>
    <t>12101001002003</t>
  </si>
  <si>
    <t>Anticipos al Personal (Bonos y Aguinaldos)</t>
  </si>
  <si>
    <t>12102001001001</t>
  </si>
  <si>
    <t>Documentos por Cobrar</t>
  </si>
  <si>
    <t>Máquinas y Equipos de Oficina</t>
  </si>
  <si>
    <t>14104001003001</t>
  </si>
  <si>
    <t>Otras Maquinarias y Equipos</t>
  </si>
  <si>
    <t>14106001001001</t>
  </si>
  <si>
    <t>Muebles</t>
  </si>
  <si>
    <t>14106001002999</t>
  </si>
  <si>
    <t>Otros Activos Fijos</t>
  </si>
  <si>
    <t>14108001001001</t>
  </si>
  <si>
    <t>Equipos Computacionales y Periféricos</t>
  </si>
  <si>
    <t>21410001001001</t>
  </si>
  <si>
    <t>AFP Cuprum</t>
  </si>
  <si>
    <t>21410001001002</t>
  </si>
  <si>
    <t>AFP Habitat</t>
  </si>
  <si>
    <t>21410001001003</t>
  </si>
  <si>
    <t>AFP Provida</t>
  </si>
  <si>
    <t>21410001001004</t>
  </si>
  <si>
    <t>AFP Planvital</t>
  </si>
  <si>
    <t>21410001001005</t>
  </si>
  <si>
    <t>AFP Capital</t>
  </si>
  <si>
    <t>21410001001006</t>
  </si>
  <si>
    <t>AFP Modelo</t>
  </si>
  <si>
    <t>21410001001007</t>
  </si>
  <si>
    <t>AFP Uno</t>
  </si>
  <si>
    <t>21410002001001</t>
  </si>
  <si>
    <t>IPS - Fonasa</t>
  </si>
  <si>
    <t>21410003001001</t>
  </si>
  <si>
    <t>Isapre Colmena Golden Cross</t>
  </si>
  <si>
    <t>21410003001002</t>
  </si>
  <si>
    <t>Isapre Consalud</t>
  </si>
  <si>
    <t>21410003001003</t>
  </si>
  <si>
    <t>Isapre Fundación de Salud Trabajadores Banco Estado</t>
  </si>
  <si>
    <t>21410003001004</t>
  </si>
  <si>
    <t>Isapre Cruz Blanca</t>
  </si>
  <si>
    <t>21410003001005</t>
  </si>
  <si>
    <t>Isapre Vida Tres</t>
  </si>
  <si>
    <t>21410003001007</t>
  </si>
  <si>
    <t>Isapre Nueva Masvida (ex Masvida)</t>
  </si>
  <si>
    <t>21410003001008</t>
  </si>
  <si>
    <t>Isapre Banmedica</t>
  </si>
  <si>
    <t>21410004001001</t>
  </si>
  <si>
    <t>Fondo de Cesantia</t>
  </si>
  <si>
    <t>21410005001010</t>
  </si>
  <si>
    <t>Seguro de Invalidez y Sobrevivencia (S.I.S.)</t>
  </si>
  <si>
    <t>21410006001001</t>
  </si>
  <si>
    <t>Mutual de Seguridad</t>
  </si>
  <si>
    <t>21410008001001</t>
  </si>
  <si>
    <t>Cotización C.C.A.F. Los Andes</t>
  </si>
  <si>
    <t>21411001001001</t>
  </si>
  <si>
    <t>Retención Impuesto Único</t>
  </si>
  <si>
    <t>21411001002002</t>
  </si>
  <si>
    <t>Retención 10% Honorarios (Remuneraciones)</t>
  </si>
  <si>
    <t>21412001001001</t>
  </si>
  <si>
    <t>Retención Horas Inasistencias</t>
  </si>
  <si>
    <t>21412001001003</t>
  </si>
  <si>
    <t>Retención Reintegros</t>
  </si>
  <si>
    <t>21412001001004</t>
  </si>
  <si>
    <t>Retención Licencias Medicas Rechazadas</t>
  </si>
  <si>
    <t>21412002001001</t>
  </si>
  <si>
    <t>Retenc.Volunt. Sindicato de Trabajadores de Coresam</t>
  </si>
  <si>
    <t>21412002001002</t>
  </si>
  <si>
    <t>Retenc.Volunt. Sindicato de Trabajadores de la Educación de Coresam</t>
  </si>
  <si>
    <t>21412002001003</t>
  </si>
  <si>
    <t>Retenc.Volunt. Sindicato de Trabajadores de la Educacion (Sute Conchali)</t>
  </si>
  <si>
    <t>21412002003001</t>
  </si>
  <si>
    <t>Retenc.Volunt. Colegio de Profesores</t>
  </si>
  <si>
    <t>21412003001001</t>
  </si>
  <si>
    <t>Retenc.Volunt. Caja de Compensación de los Andes</t>
  </si>
  <si>
    <t>21412003002001</t>
  </si>
  <si>
    <t>Retenc.Volunt. Coopeuch</t>
  </si>
  <si>
    <t>21412003002002</t>
  </si>
  <si>
    <t>Retenc.Volunt. Corporación de Bienestar Serbima</t>
  </si>
  <si>
    <t>21412003002003</t>
  </si>
  <si>
    <t>Retenc.Volunt. Cooperativa Sermecoop</t>
  </si>
  <si>
    <t>21412005001002</t>
  </si>
  <si>
    <t>Retenc.Volunt. Credumontt</t>
  </si>
  <si>
    <t>21412006001002</t>
  </si>
  <si>
    <t>Retenc.Volunt. Ah.Prev.Volunt. Banco Estado</t>
  </si>
  <si>
    <t>21412006001009</t>
  </si>
  <si>
    <t>Retenc.Volunt. Ah.Prev.Volunt. AFP y Otras Instituciones</t>
  </si>
  <si>
    <t>21412099001001</t>
  </si>
  <si>
    <t>Retenc.Volunt. Prestamos Salud Fonasa</t>
  </si>
  <si>
    <t>21413001001001</t>
  </si>
  <si>
    <t>Retenciones Judiciales y Similares</t>
  </si>
  <si>
    <t>22101001001002</t>
  </si>
  <si>
    <t>Documentos por Pagar (Cta.Puente FRC-FF-Otros)</t>
  </si>
  <si>
    <t>22101001010001</t>
  </si>
  <si>
    <t>Rechazos Bancarios Pago Proveedores y Acreedores</t>
  </si>
  <si>
    <t>22105001001001</t>
  </si>
  <si>
    <t>Adecuacion Docente</t>
  </si>
  <si>
    <t>22192003001001</t>
  </si>
  <si>
    <t>Proveedores y Acreedores por Pagar</t>
  </si>
  <si>
    <t>22401001001001</t>
  </si>
  <si>
    <t>Transferencias de Fondos Entre Cuentas</t>
  </si>
  <si>
    <t>22401001002004</t>
  </si>
  <si>
    <t>Remuneraciones Liquidas por Pagar</t>
  </si>
  <si>
    <t>22401001002005</t>
  </si>
  <si>
    <t>Honorarios Liquidos por Pagar</t>
  </si>
  <si>
    <t>22401001003001</t>
  </si>
  <si>
    <t>Compensaciones entre Areas (Ingresos)</t>
  </si>
  <si>
    <t>22401001004001</t>
  </si>
  <si>
    <t>Rechazos Bancarios Pago Remuneraciones</t>
  </si>
  <si>
    <t>40503003001001</t>
  </si>
  <si>
    <t>Subvención Base por Asistencia</t>
  </si>
  <si>
    <t>40503003001002</t>
  </si>
  <si>
    <t>Subvención Base por Asistencia con Integración</t>
  </si>
  <si>
    <t>40503003002001</t>
  </si>
  <si>
    <t>Subvención Escolar Preferencial, Ley Nº 20.248</t>
  </si>
  <si>
    <t>40503003002002</t>
  </si>
  <si>
    <t>Fondo de Apoyo a la Educación Pública</t>
  </si>
  <si>
    <t>40503003002907</t>
  </si>
  <si>
    <t>Bono No Docente Ley 19464</t>
  </si>
  <si>
    <t>40503003002909</t>
  </si>
  <si>
    <t>Bono Mayor Imponibilidad Ley 19200</t>
  </si>
  <si>
    <t>40503003002910</t>
  </si>
  <si>
    <t>BRP Ley 20158</t>
  </si>
  <si>
    <t>40503003002917</t>
  </si>
  <si>
    <t>Subvencion Aporte Gratuidad</t>
  </si>
  <si>
    <t>40503003002921</t>
  </si>
  <si>
    <t>Asignacion Docencia Alumnos Prioritarios</t>
  </si>
  <si>
    <t>40503003002922</t>
  </si>
  <si>
    <t>Asignacion por Tramo Desarrollo Profesional</t>
  </si>
  <si>
    <t>40801002001002</t>
  </si>
  <si>
    <t>Recuperación Licencias Medicas (ISAPRES)</t>
  </si>
  <si>
    <t>52101001001001</t>
  </si>
  <si>
    <t>Sueldo Base</t>
  </si>
  <si>
    <t>52101001001006</t>
  </si>
  <si>
    <t>Asignacion Familiar (Centralizaciones)</t>
  </si>
  <si>
    <t>52101001002001</t>
  </si>
  <si>
    <t>Asignación de Experiencia, art. 48, Ley Nº 19.070</t>
  </si>
  <si>
    <t>52101001008002</t>
  </si>
  <si>
    <t>Planilla Complementaria, art. 4 y 11, Ley Nº 19.598</t>
  </si>
  <si>
    <t>52101001009003</t>
  </si>
  <si>
    <t>Bonificación Proporcional, Art.8 Ley Nº 19.410</t>
  </si>
  <si>
    <t>52101001009999</t>
  </si>
  <si>
    <t>Otras Asignaciones Especiales</t>
  </si>
  <si>
    <t>52101001011001</t>
  </si>
  <si>
    <t>Asignación de Movilización, art. 97, letra b), Ley 18.883</t>
  </si>
  <si>
    <t>52101001014002</t>
  </si>
  <si>
    <t>Bonificación Compensatoria de Salud, art. 3, Ley Nº 18.566</t>
  </si>
  <si>
    <t>52101001014005</t>
  </si>
  <si>
    <t>Bonificación art. 3, Ley Nº 19.200</t>
  </si>
  <si>
    <t>52101001014999</t>
  </si>
  <si>
    <t>Otras Asignaciones Compensatorias (Asig. Colación)</t>
  </si>
  <si>
    <t>52101001019002</t>
  </si>
  <si>
    <t>Asignación de Responsabilidad Directiva</t>
  </si>
  <si>
    <t>52101001046001</t>
  </si>
  <si>
    <t>Asignacion de Experiencia (Docente)</t>
  </si>
  <si>
    <t>52101001047001</t>
  </si>
  <si>
    <t>Asignacion por Tramo de Desarrollo Profesional (ATDP)</t>
  </si>
  <si>
    <t>52101001048001</t>
  </si>
  <si>
    <t>Asig.Reconoc.Docencia Estab.Alta Concent.Alumn.Prioritarios</t>
  </si>
  <si>
    <t>52101001050001</t>
  </si>
  <si>
    <t>BRP Titulo (Carrera Docente)</t>
  </si>
  <si>
    <t>52101001050002</t>
  </si>
  <si>
    <t>BRP Mencion (Carrera Docente)</t>
  </si>
  <si>
    <t>52101001050003</t>
  </si>
  <si>
    <t>BRP Titulo (Modalidad Antigua)</t>
  </si>
  <si>
    <t>52101001050004</t>
  </si>
  <si>
    <t>BRP Mencion (Modalidad Antigua)</t>
  </si>
  <si>
    <t>52101001051001</t>
  </si>
  <si>
    <t>Bonificacion Excelencia Academica (Docente)</t>
  </si>
  <si>
    <t>52101001999002</t>
  </si>
  <si>
    <t>UMP Art.54 y siguiente Ley 19.070</t>
  </si>
  <si>
    <t>52101001999003</t>
  </si>
  <si>
    <t>Asignacion Desempeño Condiciones Dificiles, Art.50 Ley 19.070</t>
  </si>
  <si>
    <t>52101001999004</t>
  </si>
  <si>
    <t>Asignacion de Perfeccionamiento, Art.49 Ley 19.070 (Educacion)</t>
  </si>
  <si>
    <t>52101001999005</t>
  </si>
  <si>
    <t>Planilla Suplementaria (Educacion)</t>
  </si>
  <si>
    <t>52101001999007</t>
  </si>
  <si>
    <t>Asignacion Experiencia (Bienios y Trienios)</t>
  </si>
  <si>
    <t>52101002002001</t>
  </si>
  <si>
    <t>Seguro de Cesantia (Cargo Empleador)</t>
  </si>
  <si>
    <t>52101002002002</t>
  </si>
  <si>
    <t>Mutuales de Seguridad (Cargo Empleador)</t>
  </si>
  <si>
    <t>52101002002003</t>
  </si>
  <si>
    <t>Seguro de Invalidez y Sobrevivencia S.I.S. (Cargo Empleador)</t>
  </si>
  <si>
    <t>52101004005001</t>
  </si>
  <si>
    <t>Horas Extraordinarias</t>
  </si>
  <si>
    <t>52102001001001</t>
  </si>
  <si>
    <t>52102001001006</t>
  </si>
  <si>
    <t>52102001008002</t>
  </si>
  <si>
    <t>Planilla Complementaria, Art. 4 y 11, Ley Nº 19.598¹</t>
  </si>
  <si>
    <t>52102001009003</t>
  </si>
  <si>
    <t>Bonificación Proporcional, Art. 8, Ley Nº 19.410¹</t>
  </si>
  <si>
    <t>52102001009999</t>
  </si>
  <si>
    <t>52102001011001</t>
  </si>
  <si>
    <t>52102001013005</t>
  </si>
  <si>
    <t>Bonificación Art. 3, Ley Nº 19.200</t>
  </si>
  <si>
    <t>52102001013999</t>
  </si>
  <si>
    <t>52102001014999</t>
  </si>
  <si>
    <t>Otras Asignaciones Sustitutivas</t>
  </si>
  <si>
    <t>52102001018001</t>
  </si>
  <si>
    <t>Asignación de Responsabilidad Directiva art. 27 ley 19.378</t>
  </si>
  <si>
    <t>52102001044001</t>
  </si>
  <si>
    <t>52102001045001</t>
  </si>
  <si>
    <t>52102001046001</t>
  </si>
  <si>
    <t>52102001048001</t>
  </si>
  <si>
    <t>52102001048002</t>
  </si>
  <si>
    <t>52102001048003</t>
  </si>
  <si>
    <t>52102001048004</t>
  </si>
  <si>
    <t>52102001049001</t>
  </si>
  <si>
    <t>52102001999002</t>
  </si>
  <si>
    <t>52102001999003</t>
  </si>
  <si>
    <t>52102001999004</t>
  </si>
  <si>
    <t>52102001999005</t>
  </si>
  <si>
    <t>52102002002001</t>
  </si>
  <si>
    <t>52102002002002</t>
  </si>
  <si>
    <t>52102002002003</t>
  </si>
  <si>
    <t>Seguro de Invalidez y Sobrevivencia (S.I.S.) (Cargo Empleador)</t>
  </si>
  <si>
    <t>52103001001001</t>
  </si>
  <si>
    <t>Honorarios a Suma Alzada Personas Naturales</t>
  </si>
  <si>
    <t>52103999001001</t>
  </si>
  <si>
    <t>Asignación Art. 1, Ley Nº 19.464 (Personal No Docente) (Planta)</t>
  </si>
  <si>
    <t>52103999001002</t>
  </si>
  <si>
    <t>Asignación Art. 1, Ley Nº 19.464 (Personal No Docente) (Contrata)</t>
  </si>
  <si>
    <t>52103999999001</t>
  </si>
  <si>
    <t>Otros Bonos (Planta)</t>
  </si>
  <si>
    <t>52103999999003</t>
  </si>
  <si>
    <t>Bono Especial (Termino Conflicto Estado) (Planta)</t>
  </si>
  <si>
    <t>52103999999101</t>
  </si>
  <si>
    <t>Otros Bonos (Contrata)</t>
  </si>
  <si>
    <t>52103999999103</t>
  </si>
  <si>
    <t>Bono Especial (Termino Conflicto Estado) (Contrata)</t>
  </si>
  <si>
    <t>52103999999106</t>
  </si>
  <si>
    <t>Bono Matricula (Contrata)</t>
  </si>
  <si>
    <t>52204002001001</t>
  </si>
  <si>
    <t>Textos y Otros Materiales de Enseñanza</t>
  </si>
  <si>
    <t>52205001001001</t>
  </si>
  <si>
    <t>Electricidad</t>
  </si>
  <si>
    <t>52205002001001</t>
  </si>
  <si>
    <t>Agua Potable</t>
  </si>
  <si>
    <t>52205005001001</t>
  </si>
  <si>
    <t>Telefonía Fija</t>
  </si>
  <si>
    <t>52205006001001</t>
  </si>
  <si>
    <t>Telefonía Celular</t>
  </si>
  <si>
    <t>52205007001001</t>
  </si>
  <si>
    <t>Acceso a Internet</t>
  </si>
  <si>
    <t>52206001001001</t>
  </si>
  <si>
    <t>Mantenimiento y Reparación de Edificaciones</t>
  </si>
  <si>
    <t>52208002001001</t>
  </si>
  <si>
    <t>Servicios de Vigilancia</t>
  </si>
  <si>
    <t>52208999001001</t>
  </si>
  <si>
    <t>Otros Servicios Generales</t>
  </si>
  <si>
    <t>52210002001001</t>
  </si>
  <si>
    <t>Primas y Gastos de Seguros</t>
  </si>
  <si>
    <t>52303004001002</t>
  </si>
  <si>
    <t>Feriados Legales</t>
  </si>
  <si>
    <t>SubTotal</t>
  </si>
  <si>
    <t>Beneficio (pérd.) ej. Fiscal</t>
  </si>
  <si>
    <t>Total Empresa</t>
  </si>
  <si>
    <t>Secretario(a) General</t>
  </si>
  <si>
    <t>Contador(a)</t>
  </si>
  <si>
    <t xml:space="preserve">Código Cuenta Clasificador </t>
  </si>
  <si>
    <t>Nombre Cuenta</t>
  </si>
  <si>
    <t>Presupuesto       Inicial         (Miles de Pesos)</t>
  </si>
  <si>
    <t>Presupuesto Vigente (Miles de Pesos)</t>
  </si>
  <si>
    <t>Ingresos Percibidos  (Miles de Pesos)</t>
  </si>
  <si>
    <t>Ingresos Por Percibir  (Miles de Pesos)</t>
  </si>
  <si>
    <t>EEE.03.00.000.000.000</t>
  </si>
  <si>
    <t>CxC TRIBUTOS SOBRE EL USO DE BS. Y LA REALIZACION DE ACTIVIDADES</t>
  </si>
  <si>
    <t>CAMBIA DENOMINACIÓN SEGÚN OFICIO NICSP E11061/2020 DE FECHA 15 DE JUNIO DE 2020</t>
  </si>
  <si>
    <t>EEE.03.01.000.000.000</t>
  </si>
  <si>
    <t>PATENTES Y TASAS POR DERECHOS</t>
  </si>
  <si>
    <t>EEE.03.01.001.000.000</t>
  </si>
  <si>
    <t>Patentes Municipales</t>
  </si>
  <si>
    <t>EEE.03.01.001.001.000</t>
  </si>
  <si>
    <t>De Beneficio Municipal</t>
  </si>
  <si>
    <t>EEE.03.01.001.002.000</t>
  </si>
  <si>
    <t>De Beneficio Fondo Común Municipal</t>
  </si>
  <si>
    <t>EEE.03.01.002.000.000</t>
  </si>
  <si>
    <t>Derechos de Aseo</t>
  </si>
  <si>
    <t>EEE.03.01.002.001.000</t>
  </si>
  <si>
    <t>En Impuesto Territorial</t>
  </si>
  <si>
    <t>EEE.03.01.002.002.000</t>
  </si>
  <si>
    <t>En Patentes Municipales</t>
  </si>
  <si>
    <t>EEE.03.01.002.003.000</t>
  </si>
  <si>
    <t>Cobro Directo</t>
  </si>
  <si>
    <t>EEE.03.01.003.000.000</t>
  </si>
  <si>
    <t>Otros Derechos</t>
  </si>
  <si>
    <t>EEE.03.01.003.001.000</t>
  </si>
  <si>
    <t>Urbanización y Construcción</t>
  </si>
  <si>
    <t>EEE.03.01.003.002.000</t>
  </si>
  <si>
    <t>Permisos Provisorios</t>
  </si>
  <si>
    <t>EEE.03.01.003.003.000</t>
  </si>
  <si>
    <t>Propaganda</t>
  </si>
  <si>
    <t>EEE.03.01.003.004.000</t>
  </si>
  <si>
    <t>Transferencia de Vehículos</t>
  </si>
  <si>
    <t>EEE.03.01.003.999.000</t>
  </si>
  <si>
    <t>Otros</t>
  </si>
  <si>
    <t>EEE.03.01.004.000.000</t>
  </si>
  <si>
    <t xml:space="preserve">Derechos de Explotación  </t>
  </si>
  <si>
    <t>EEE.03.01.004.001.000</t>
  </si>
  <si>
    <t>Concesiones</t>
  </si>
  <si>
    <t>EEE.03.01.999.000.000</t>
  </si>
  <si>
    <t>Otras</t>
  </si>
  <si>
    <t>EEE.03.02.000.000.000</t>
  </si>
  <si>
    <t>PERMISOS Y LICENCIAS</t>
  </si>
  <si>
    <t>EEE.03.02.001.000.000</t>
  </si>
  <si>
    <t>Permisos de Circulación</t>
  </si>
  <si>
    <t>EEE.03.02.001.001.000</t>
  </si>
  <si>
    <t>EEE.03.02.001.002.000</t>
  </si>
  <si>
    <t>EEE.03.02.002.000.000</t>
  </si>
  <si>
    <t>Licencias de Conducir y similares</t>
  </si>
  <si>
    <t>EEE.03.02.999.000.000</t>
  </si>
  <si>
    <t>EEE.03.03.000.000.000</t>
  </si>
  <si>
    <t>PARTICIPACION EN IMPUESTO TERRITORIAL (ART. 37 DL 3063)</t>
  </si>
  <si>
    <t>EEE.03.99.000.000.000</t>
  </si>
  <si>
    <t>OTROS TRIBUTOS</t>
  </si>
  <si>
    <t>EEE.05.00.000.000.000</t>
  </si>
  <si>
    <t>CxC TRANSFERENCIAS CORRIENTES</t>
  </si>
  <si>
    <t>EEE.05.01.000.000.000</t>
  </si>
  <si>
    <t>DEL SECTOR PRIVADO</t>
  </si>
  <si>
    <t>EEE.05.03.000.000.000</t>
  </si>
  <si>
    <t>DE OTRAS ENTIDADES PUBLICAS</t>
  </si>
  <si>
    <t>EEE.05.03.002.000.000</t>
  </si>
  <si>
    <t>De la Subsecretaría de Desarrollo Regional y Administrativo</t>
  </si>
  <si>
    <t>EEE.05.03.002.001.000</t>
  </si>
  <si>
    <t>Fortalecimiento de la Gestión Municipal</t>
  </si>
  <si>
    <t>EEE.05.03.002.999.000</t>
  </si>
  <si>
    <t>Otras Transferencias Corrientes  de la SUBDERE</t>
  </si>
  <si>
    <t>EEE.05.03.003.000.000</t>
  </si>
  <si>
    <t>De la Subsecretaría de Educación</t>
  </si>
  <si>
    <t>EEE.05.03.003.001.000</t>
  </si>
  <si>
    <t>Subvención de Escolaridad-Subvención Fiscal mensual</t>
  </si>
  <si>
    <t>EEE.05.03.003.002.000</t>
  </si>
  <si>
    <t>Subvención de Escolaridad - Subvención para Educación Especial</t>
  </si>
  <si>
    <t>EEE.05.03.003.003.000</t>
  </si>
  <si>
    <t>Anticipos de la Subvención de Educación</t>
  </si>
  <si>
    <t>EEE.05.03.003.004.000</t>
  </si>
  <si>
    <t>Subvención Escolar Preferencial ley N°20.248</t>
  </si>
  <si>
    <t>EEE.05.03.003.999.000</t>
  </si>
  <si>
    <t>EEE.05.03.004.000.000</t>
  </si>
  <si>
    <t>De la Junta Nacional de Jardínes Infantiles</t>
  </si>
  <si>
    <t>EEE.05.03.004.001.000</t>
  </si>
  <si>
    <t>Convenios Educación Prebásica</t>
  </si>
  <si>
    <t>EEE.05.03.005.000.000</t>
  </si>
  <si>
    <t>Del Servicio Nacional de Menores</t>
  </si>
  <si>
    <t>EEE.05.03.005.001.000</t>
  </si>
  <si>
    <t>Subvención Menores en Situación Irregular</t>
  </si>
  <si>
    <t>EEE.05.03.006.000.000</t>
  </si>
  <si>
    <t>Del Servicio de Salud</t>
  </si>
  <si>
    <t>EEE.05.03.006.001.000</t>
  </si>
  <si>
    <t>Atención Primaria Ley Nº 19.378 Art. 49</t>
  </si>
  <si>
    <t>EEE.05.03.006.002.000</t>
  </si>
  <si>
    <t>Aportes Afectados</t>
  </si>
  <si>
    <t>EEE.05.03.006.003.000</t>
  </si>
  <si>
    <t>Anticipos del Aporte Estatal</t>
  </si>
  <si>
    <t>EEE.05.03.007.000.000</t>
  </si>
  <si>
    <t>Del Tesoro Público</t>
  </si>
  <si>
    <t>EEE.05.03.007.001.000</t>
  </si>
  <si>
    <t>Patentes Acuícolas Ley Nº 20.033 Art. 8º</t>
  </si>
  <si>
    <t>EEE.05.03.007.004.000</t>
  </si>
  <si>
    <t>Bonificación Adicional Ley de Incentivo al Retiro</t>
  </si>
  <si>
    <t>EEE.05.03.007.999.000</t>
  </si>
  <si>
    <t>Otras Transferencias Corrientes del Tesoro Público</t>
  </si>
  <si>
    <t>EEE.05.03.009.000.000</t>
  </si>
  <si>
    <t>De la Dirección de Educación Pública</t>
  </si>
  <si>
    <t>EEE.05.03.009.001.000</t>
  </si>
  <si>
    <t>EEE.05.03.009.999.000</t>
  </si>
  <si>
    <t>EEE.05.03.099.000.000</t>
  </si>
  <si>
    <t>De Otras Entidades Públicas</t>
  </si>
  <si>
    <t>EEE.05.03.100.000.000</t>
  </si>
  <si>
    <t>De Otras Municipalidades</t>
  </si>
  <si>
    <t>EEE.05.03.101.000.000</t>
  </si>
  <si>
    <t>De la Municipalidad a Servicios Incorporados a su Gestión</t>
  </si>
  <si>
    <t>EEE.05.06.000.000.000</t>
  </si>
  <si>
    <t>DE GOBIERNOS EXTRANJEROS</t>
  </si>
  <si>
    <t>EEE.05.06.001.000.000</t>
  </si>
  <si>
    <t>Donación de Gobiernos Extranjeros</t>
  </si>
  <si>
    <t>Creada con Oficio NICSP E11061/2020 DE FECHA 15 DE JUNIO DE 2020</t>
  </si>
  <si>
    <t>EEE.06.00.000.000.000</t>
  </si>
  <si>
    <t>CxC RENTAS DE LA PROPIEDAD</t>
  </si>
  <si>
    <t>EEE.06.01.000.000.000</t>
  </si>
  <si>
    <t>ARRIENDO DE ACTIVOS NO FINANCIEROS</t>
  </si>
  <si>
    <t>EEE.06.02.000.000.000</t>
  </si>
  <si>
    <t>DIVIDENDOS</t>
  </si>
  <si>
    <t>EEE.06.03.000.000.000</t>
  </si>
  <si>
    <t>INTERESES</t>
  </si>
  <si>
    <t>EEE.06.04.000.000.000</t>
  </si>
  <si>
    <t>PARTICIPACION DE UTILIDADES</t>
  </si>
  <si>
    <t>EEE.06.99.000.000.000</t>
  </si>
  <si>
    <t>OTRAS RENTAS DE LA PROPIEDAD</t>
  </si>
  <si>
    <t>EEE.07.00.000.000.000</t>
  </si>
  <si>
    <t>CxC INGRESOS DE OPERACIÓN</t>
  </si>
  <si>
    <t>EEE.07.01.000.000.000</t>
  </si>
  <si>
    <t>VENTA DE BIENES</t>
  </si>
  <si>
    <t>EEE.07.02.000.000.000</t>
  </si>
  <si>
    <t>VENTA DE SERVICIOS</t>
  </si>
  <si>
    <t>EEE.08.00.000.000.000</t>
  </si>
  <si>
    <t>CxC OTROS INGRESOS CORRIENTES</t>
  </si>
  <si>
    <t>EEE.08.01.000.000.000</t>
  </si>
  <si>
    <t>RECUPERACIONES Y REEMBOLSOS POR LICENCIAS MEDICAS</t>
  </si>
  <si>
    <t>EEE.08.01.001.000.000</t>
  </si>
  <si>
    <t>Reembolso Art. 4º Ley N º 19.345 y Ley Nº 19.117 Artículo Único</t>
  </si>
  <si>
    <t>EEE.08.01.002.000.000</t>
  </si>
  <si>
    <t>Recuperaciones Art. 12 Ley Nº 18.196 y Ley Nº 19.117 Artículo Único</t>
  </si>
  <si>
    <t>EEE.08.02.000.000.000</t>
  </si>
  <si>
    <t>MULTAS Y SANCIONES PECUNIARIAS</t>
  </si>
  <si>
    <t>EEE.08.02.001.000.000</t>
  </si>
  <si>
    <t>Multas - De Beneficio Municipal</t>
  </si>
  <si>
    <t>EEE.08.02.001.001.000</t>
  </si>
  <si>
    <t>Multas Ley de Tránsito</t>
  </si>
  <si>
    <t>EEE.08.02.001.002.000</t>
  </si>
  <si>
    <t>Multas Art. 14 N°6, Inc. 2°, ley N°18.695 – Multas TAG</t>
  </si>
  <si>
    <t>EEE.08.02.001.003.000</t>
  </si>
  <si>
    <t>Multas Art. 42, Decreto N°900 de 1996, Ministerio de Obras Públicas</t>
  </si>
  <si>
    <t>EEE.08.02.001.004.000</t>
  </si>
  <si>
    <t>Registro de Multas de Pasajeros Infractores-De Beneficio Municipal</t>
  </si>
  <si>
    <t>EEE.08.02.001.999.000</t>
  </si>
  <si>
    <t>Otras Multas de Beneficio Municipal</t>
  </si>
  <si>
    <t>EEE.08.02.002.000.000</t>
  </si>
  <si>
    <t>Multas Art.14, N°6, Ley N°18.695- De beneficio Fondo Común Municipal</t>
  </si>
  <si>
    <t>EEE.08.02.002.001.000</t>
  </si>
  <si>
    <t>Multas Art. 14 N°6, Inc. 1°, ley N°18.695 Equipo de Registro</t>
  </si>
  <si>
    <t>EEE.08.02.002.002.000</t>
  </si>
  <si>
    <t>EEE.08.02.002.003.000</t>
  </si>
  <si>
    <t>Multas Art. 42, Decreto N°900, de 1996, Ministerio de Obras Públicas</t>
  </si>
  <si>
    <t>EEE.08.02.002.999.000</t>
  </si>
  <si>
    <t>Otras Multas de Beneficio Fondo Común Municipal</t>
  </si>
  <si>
    <t>EEE.08.02.003.000.000</t>
  </si>
  <si>
    <t>Multas Ley de Alcoholes - De Beneficio Municipal</t>
  </si>
  <si>
    <t>EEE.08.02.004.000.000</t>
  </si>
  <si>
    <t>Multas Ley de Alcoholes - De Beneficio Servicios de Salud</t>
  </si>
  <si>
    <t>EEE.08.02.005.000.000</t>
  </si>
  <si>
    <t>Reg. de Multas de Tráns. no Pagadas - De Beneficio Municipal</t>
  </si>
  <si>
    <t>EEE.08.02.006.000.000</t>
  </si>
  <si>
    <t>Reg. de Multas de Tráns. no Pagadas - De Beneficio Otras Municipalidades</t>
  </si>
  <si>
    <t>EEE.08.02.007.000.000</t>
  </si>
  <si>
    <t>Multas Juzgado de Policía Local - De Beneficio Otras Municipalidades</t>
  </si>
  <si>
    <t>EEE.08.02.008.000.000</t>
  </si>
  <si>
    <t>Multas e Intereses</t>
  </si>
  <si>
    <t>EEE.08.02.009.000.000</t>
  </si>
  <si>
    <t>Registro de Multas de Pasajeros Infractores-De Beneficio Otras Municipalidades</t>
  </si>
  <si>
    <t>EEE.08.03.000.000.000</t>
  </si>
  <si>
    <t>PARTIC. DEL FONDO COMUN MUNICIPAL - Art. 38 D.L. Nº 3.063, de 1979</t>
  </si>
  <si>
    <t>EEE.08.03.001.000.000</t>
  </si>
  <si>
    <t>Participación Anual</t>
  </si>
  <si>
    <t>EEE.08.03.002.000.000</t>
  </si>
  <si>
    <t>Compensaciones Fondo Común Municipal</t>
  </si>
  <si>
    <t>EEE.08.03.003.000.000</t>
  </si>
  <si>
    <t>Aportes Extraordinarios</t>
  </si>
  <si>
    <t>EEE.08.03.003.001.000</t>
  </si>
  <si>
    <t>Aporte Extraordinarios</t>
  </si>
  <si>
    <t>EEE.08.03.003.002.000</t>
  </si>
  <si>
    <t>Anticipos de Aportes del Fondo Común Municipal por Leyes Especiales</t>
  </si>
  <si>
    <t>EEE.08.04.000.000.000</t>
  </si>
  <si>
    <t>FONDOS DE TERCEROS</t>
  </si>
  <si>
    <t>EEE.08.04.001.000.000</t>
  </si>
  <si>
    <t>Arancel al Registro de Multas de Tránsito No Pagadas</t>
  </si>
  <si>
    <t>EEE.08.04.003.000.000</t>
  </si>
  <si>
    <t>Cobros Judiciales a Favor de Empresas Concesionarias</t>
  </si>
  <si>
    <t>EEE.08.04.999.000.000</t>
  </si>
  <si>
    <t>Otros Fondos de Terceros</t>
  </si>
  <si>
    <t>EEE.08.99.000.000.000</t>
  </si>
  <si>
    <t>OTROS</t>
  </si>
  <si>
    <t>EEE.08.99.001.000.000</t>
  </si>
  <si>
    <t>Devoluc. y Reintegros no Provenientes de Impuestos</t>
  </si>
  <si>
    <t>EEE.08.99.999.000.000</t>
  </si>
  <si>
    <t>EEE.10.00.000.000.000</t>
  </si>
  <si>
    <t>CxC  VENTA DE ACTIVOS NO FINANCIEROS</t>
  </si>
  <si>
    <t>EEE.10.01.000.000.000</t>
  </si>
  <si>
    <t>TERRENOS</t>
  </si>
  <si>
    <t>EEE.10.02.000.000.000</t>
  </si>
  <si>
    <t>EDIFICIOS</t>
  </si>
  <si>
    <t>EEE.10.03.000.000.000</t>
  </si>
  <si>
    <t>VEHICULOS</t>
  </si>
  <si>
    <t>EEE.10.04.000.000.000</t>
  </si>
  <si>
    <t>MOBILIARIO Y OTROS</t>
  </si>
  <si>
    <t>EEE.10.05.000.000.000</t>
  </si>
  <si>
    <t>MAQUINAS Y EQUIPOS</t>
  </si>
  <si>
    <t>EEE.10.06.000.000.000</t>
  </si>
  <si>
    <t>EQUIPOS INFORMATICOS</t>
  </si>
  <si>
    <t>EEE.10.07.000.000.000</t>
  </si>
  <si>
    <t>PROGRAMAS INFORMATICOS</t>
  </si>
  <si>
    <t>EEE.10.99.000.000.000</t>
  </si>
  <si>
    <t>OTROS ACTIVOS NO FINANCIEROS</t>
  </si>
  <si>
    <t>EEE.11.00.000.000.000</t>
  </si>
  <si>
    <t>CxC VENTA DE ACTIVOS FINANCIEROS</t>
  </si>
  <si>
    <t>EEE.11.01.000.000.000</t>
  </si>
  <si>
    <t>VENTA  O RESCATE DE TITULOS Y VALORES</t>
  </si>
  <si>
    <t>EEE.11.01.001.000.000</t>
  </si>
  <si>
    <t>Depósitos a Plazo</t>
  </si>
  <si>
    <t>EEE.11.01.003.000.000</t>
  </si>
  <si>
    <t>Cuotas de Fondos Mutuos</t>
  </si>
  <si>
    <t>EEE.11.01.999.000.000</t>
  </si>
  <si>
    <t>EEE.11.02.000.000.000</t>
  </si>
  <si>
    <t>VENTA DE ACCIONES Y PARTICIPACIONES DE CAPITAL</t>
  </si>
  <si>
    <t>EEE.11.99.000.000.000</t>
  </si>
  <si>
    <t>OTROS ACTIVOS FINANCIEROS</t>
  </si>
  <si>
    <t>EEE.12.00.000.000.000</t>
  </si>
  <si>
    <t>CxC RECUPERACION DE PRESTAMOS</t>
  </si>
  <si>
    <t>EEE.12.06.000.000.000</t>
  </si>
  <si>
    <t>POR ANTICIPOS A CONTRATISTAS</t>
  </si>
  <si>
    <t>EEE.12.09.000.000.000</t>
  </si>
  <si>
    <t>POR VENTAS A PLAZO</t>
  </si>
  <si>
    <t>EEE.12.10.000.000.000</t>
  </si>
  <si>
    <t>INGRESOS POR PERCIBIR</t>
  </si>
  <si>
    <t>EEE.13.00.000.000.000</t>
  </si>
  <si>
    <t>CxC TRANSFERENCIAS PARA GASTOS DE CAPITAL</t>
  </si>
  <si>
    <t>EEE.13.01.000.000.000</t>
  </si>
  <si>
    <t>EEE.13.01.001.000.000</t>
  </si>
  <si>
    <t>De la Comunidad - Programa Pavimentos Participativos</t>
  </si>
  <si>
    <t>EEE.13.01.999.000.000</t>
  </si>
  <si>
    <t>EEE.13.03.000.000.000</t>
  </si>
  <si>
    <t>EEE.13.03.002.000.000</t>
  </si>
  <si>
    <t>EEE.13.03.002.001.000</t>
  </si>
  <si>
    <t>Programa Mejoramiento Urbano y Equipamiento Comunal (PMU)</t>
  </si>
  <si>
    <t>EEE.13.03.002.002.000</t>
  </si>
  <si>
    <t>Programa Mejoramiento de Barrios (PMB)</t>
  </si>
  <si>
    <t>EEE.13.03.002.999.000</t>
  </si>
  <si>
    <t>Otras Transferencias para Gastos de Capital de la SUBDERE</t>
  </si>
  <si>
    <t>EEE.13.03.004.000.000</t>
  </si>
  <si>
    <t>EEE.13.03.004.002.000</t>
  </si>
  <si>
    <t>Otros Aportes</t>
  </si>
  <si>
    <t>EEE.13.03.005.000.000</t>
  </si>
  <si>
    <t>EEE.13.03.005.001.000</t>
  </si>
  <si>
    <t>Patentes Mineras Ley Nº 19.143</t>
  </si>
  <si>
    <t>EEE.13.03.005.002.000</t>
  </si>
  <si>
    <t>Casinos de Juegos Ley Nº 19.995</t>
  </si>
  <si>
    <t>EEE.13.03.005.003.000</t>
  </si>
  <si>
    <t>Patentes Geotermicas Ley N 19.657</t>
  </si>
  <si>
    <t>EEE.13.03.005.999.000</t>
  </si>
  <si>
    <t>Otras Transferencias para Gastos de Capital del Tesoro Público</t>
  </si>
  <si>
    <t>EEE.13.03.006.000.000</t>
  </si>
  <si>
    <t>EEE.13.03.006.001.000</t>
  </si>
  <si>
    <t>Convenio para Construccion, Adecuacion y Habilitacion de Espacios Deportivos</t>
  </si>
  <si>
    <t>EEE.13.03.007.000.000</t>
  </si>
  <si>
    <t>EEE.13.03.007.001.000</t>
  </si>
  <si>
    <t>Mejoramiento de Infraestructura Escolar Pública</t>
  </si>
  <si>
    <t>EEE.13.03.007.999.000</t>
  </si>
  <si>
    <t>EEE.13.03.099.000.000</t>
  </si>
  <si>
    <t>EEE.13.04.000.000.000</t>
  </si>
  <si>
    <t>DE EMPRESAS PÚBLICAS NO FINANCIERAS</t>
  </si>
  <si>
    <t>EEE.13.04.001.000.000</t>
  </si>
  <si>
    <t>De Zona Franca de Iquique S.A.</t>
  </si>
  <si>
    <t>EEE.13.06.000.000.000</t>
  </si>
  <si>
    <t>EEE.13.06.001.000.000</t>
  </si>
  <si>
    <t>Donación de Gobierno Extranjero</t>
  </si>
  <si>
    <t>EEE.14.00.000.000.000</t>
  </si>
  <si>
    <t>CxC ENDEUDAMIENTO</t>
  </si>
  <si>
    <t>EEE.14.01.000.000.000</t>
  </si>
  <si>
    <t>ENDEUDAMIENTO INTERNO</t>
  </si>
  <si>
    <t>EEE.14.01.002.000.000</t>
  </si>
  <si>
    <t>Empréstitos</t>
  </si>
  <si>
    <t>EEE.14.01.003.000.000</t>
  </si>
  <si>
    <t>Créditos de Proveedores</t>
  </si>
  <si>
    <t>EEE.15.00.000.000.000</t>
  </si>
  <si>
    <t>SALDO INICIAL DE CAJA</t>
  </si>
  <si>
    <t>Verificación TOTAL INGRESOS EDUCACIÓN:</t>
  </si>
  <si>
    <t>GASTOS DE EDUCACIÓN</t>
  </si>
  <si>
    <t>Código Cuenta Clasificador</t>
  </si>
  <si>
    <t>Nombre Cuenta Clasificador Presupuestario</t>
  </si>
  <si>
    <t>TOTAL PRESUPUESTO INICIAL</t>
  </si>
  <si>
    <t>TOTAL PRESUPUESTO VIGENTE</t>
  </si>
  <si>
    <t>TOTAL OBLIGACION DEVENGADA</t>
  </si>
  <si>
    <t>TOTAL DEUDA EXIGIBLE</t>
  </si>
  <si>
    <t>EEE.21.00.000.000.000</t>
  </si>
  <si>
    <t>CxP GASTOS EN PERSONAL</t>
  </si>
  <si>
    <t>EEE.21.01.000.000.000</t>
  </si>
  <si>
    <t>PERSONAL DE PLANTA</t>
  </si>
  <si>
    <t>EEE.21.01.001.000.000</t>
  </si>
  <si>
    <t>Sueldos y Sobresueldos</t>
  </si>
  <si>
    <t>EEE.21.01.001.001.000</t>
  </si>
  <si>
    <t>Sueldos Bases</t>
  </si>
  <si>
    <t>EEE.21.01.001.002.000</t>
  </si>
  <si>
    <t>Asignación de Antigüedad</t>
  </si>
  <si>
    <t>EEE.21.01.001.002.002</t>
  </si>
  <si>
    <t>Asignación de Antigüedad, Art.97, letra g), de la Ley Nº18.883, y Leyes Nºs. 19.180 y 19.280</t>
  </si>
  <si>
    <t>EEE.21.01.001.002.003</t>
  </si>
  <si>
    <t>Trienios, Art.7, Inciso 3, Ley Nº15.076</t>
  </si>
  <si>
    <t>EEE.21.01.001.003.000</t>
  </si>
  <si>
    <t>Asignación Profesional</t>
  </si>
  <si>
    <t>EEE.21.01.001.003.001</t>
  </si>
  <si>
    <t>Asignación Profesional, Decreto Ley Nº479 de 1974</t>
  </si>
  <si>
    <t>EEE.21.01.001.004.000</t>
  </si>
  <si>
    <t>Asignación de Zona</t>
  </si>
  <si>
    <t>EEE.21.01.001.004.001</t>
  </si>
  <si>
    <t>Asignación de Zona, Art. 7 y 25, D.L. Nº3.551</t>
  </si>
  <si>
    <t>EEE.21.01.001.004.002</t>
  </si>
  <si>
    <t>Asignación de Zona, Art. 26 de la Ley Nº19.378, y Ley Nº19.354</t>
  </si>
  <si>
    <t>EEE.21.01.001.004.003</t>
  </si>
  <si>
    <t>Asignación de Zona, Decreto Nº450 de 1974, Ley 19.354</t>
  </si>
  <si>
    <t>EEE.21.01.001.004.004</t>
  </si>
  <si>
    <t>Complemento de Zona</t>
  </si>
  <si>
    <t>EEE.21.01.001.007.000</t>
  </si>
  <si>
    <t>Asignaciones del D.L. Nº 3551, de 1981</t>
  </si>
  <si>
    <t>EEE.21.01.001.007.001</t>
  </si>
  <si>
    <t>Asignación Municipal, Art.24 y 31 D.L. Nº3.551 de 1981</t>
  </si>
  <si>
    <t>EEE.21.01.001.007.002</t>
  </si>
  <si>
    <t>Asignación Protección Imponibilidad, Art. 15, D.L. N° 3.551 de 1981</t>
  </si>
  <si>
    <t>EEE.21.01.001.007.003</t>
  </si>
  <si>
    <t>Bonificación Art. 39, D.L. Nº3.551 de 1981</t>
  </si>
  <si>
    <t>EEE.21.01.001.008.000</t>
  </si>
  <si>
    <t>Asignación de Nivelación</t>
  </si>
  <si>
    <t>EEE.21.01.001.008.001</t>
  </si>
  <si>
    <t>Bonificación Art. 21, Ley N° 19.429</t>
  </si>
  <si>
    <t>EEE.21.01.001.008.002</t>
  </si>
  <si>
    <t>Planilla Complementaria, Art. 4 y 11, Ley N° 19.598</t>
  </si>
  <si>
    <t>EEE.21.01.001.009.000</t>
  </si>
  <si>
    <t>Asignaciones Especiales</t>
  </si>
  <si>
    <t>EEE.21.01.001.009.001</t>
  </si>
  <si>
    <t>Monto Fijo Complementario Art. 3, Ley Nº 19.278</t>
  </si>
  <si>
    <t>EEE.21.01.001.009.003</t>
  </si>
  <si>
    <t>Bonificación Proporcional Art. 8, Ley Nº 19.410</t>
  </si>
  <si>
    <t>EEE.21.01.001.009.004</t>
  </si>
  <si>
    <t>Bonificación Especial Profesores Encargados de Escuelas Rurales, Art. 13, Ley N° 19.715</t>
  </si>
  <si>
    <t>EEE.21.01.001.009.005</t>
  </si>
  <si>
    <t>Asignación Art. 1, Ley Nº19.529</t>
  </si>
  <si>
    <t>EEE.21.01.001.009.006</t>
  </si>
  <si>
    <t>Red Maestros de Maestros</t>
  </si>
  <si>
    <t>EEE.21.01.001.009.007</t>
  </si>
  <si>
    <t>Asignación Especial Transitoria, Art. 45, Ley Nº19.378</t>
  </si>
  <si>
    <t>EEE.21.01.001.009.999</t>
  </si>
  <si>
    <t>Otras  Asignaciones Especiales</t>
  </si>
  <si>
    <t>EEE.21.01.001.010.000</t>
  </si>
  <si>
    <t>Asignación de Pérdida de Caja</t>
  </si>
  <si>
    <t>EEE.21.01.001.010.001</t>
  </si>
  <si>
    <t>Asignación por Pédrida de Caja, Art. 97, letra a), Ley Nº18.883</t>
  </si>
  <si>
    <t>EEE.21.01.001.011.000</t>
  </si>
  <si>
    <t>Asignación de Movilización</t>
  </si>
  <si>
    <t>EEE.21.01.001.011.001</t>
  </si>
  <si>
    <t>Asignación de Movilización, Art. 97, letra b), Ley Nº18.883</t>
  </si>
  <si>
    <t>EEE.21.01.001.014.000</t>
  </si>
  <si>
    <t>Asignaciones Compensatorias</t>
  </si>
  <si>
    <t>EEE.21.01.001.014.001</t>
  </si>
  <si>
    <t>Incremento Previsional, Art. 2, D.L. 3501, de 1980</t>
  </si>
  <si>
    <t>EEE.21.01.001.014.002</t>
  </si>
  <si>
    <t>Bonificación Compensatoria de Salud, Art. 3, Ley Nº18.566</t>
  </si>
  <si>
    <t>EEE.21.01.001.014.003</t>
  </si>
  <si>
    <t>Bonificación Compensatoria, Art.10, Ley Nº18.675</t>
  </si>
  <si>
    <t>EEE.21.01.001.014.004</t>
  </si>
  <si>
    <t>Bonificación Adicional Art. 11 Ley N° 18.675</t>
  </si>
  <si>
    <t>EEE.21.01.001.014.005</t>
  </si>
  <si>
    <t>Bonificación Art. 3, Ley Nº19.200</t>
  </si>
  <si>
    <t>EEE.21.01.001.014.006</t>
  </si>
  <si>
    <t>Bonificación Previsional, Art. 19, Ley Nº15.386</t>
  </si>
  <si>
    <t>EEE.21.01.001.014.007</t>
  </si>
  <si>
    <t>Remuneración Adicional, Art. 3 transitorio, Ley N° 19.070</t>
  </si>
  <si>
    <t>EEE.21.01.001.014.999</t>
  </si>
  <si>
    <t>Otras Asignaciones Compensatorias</t>
  </si>
  <si>
    <t>EEE.21.01.001.015.000</t>
  </si>
  <si>
    <t>Asginaciones Sustitutivas</t>
  </si>
  <si>
    <t>EEE.21.01.001.015.001</t>
  </si>
  <si>
    <t>Asignación Única, Art.4, Ley Nº18.717</t>
  </si>
  <si>
    <t>EEE.21.01.001.015.999</t>
  </si>
  <si>
    <t>EEE.21.01.001.019.000</t>
  </si>
  <si>
    <t>Asignación de Responsabilidad</t>
  </si>
  <si>
    <t>EEE.21.01.001.019.001</t>
  </si>
  <si>
    <t>Asignación de Responsabilidad Judicial, Art. 2º,  Ley Nº 20.008</t>
  </si>
  <si>
    <t>EEE.21.01.001.019.002</t>
  </si>
  <si>
    <t>EEE.21.01.001.019.004</t>
  </si>
  <si>
    <t>Asignación de Responsabilidad, Art. 9, Decreto 252 de 1976</t>
  </si>
  <si>
    <t>EEE.21.01.001.022.000</t>
  </si>
  <si>
    <t>Componente Base Asignación de desempeño</t>
  </si>
  <si>
    <t>EEE.21.01.001.025.000</t>
  </si>
  <si>
    <t>Asignación Artículo 1, Ley Nº19.112</t>
  </si>
  <si>
    <t>EEE.21.01.001.025.001</t>
  </si>
  <si>
    <t>Asignación Especial Profesionales Ley Nº15.076, letra a), Art. 1, Ley Nº19.112</t>
  </si>
  <si>
    <t>EEE.21.01.001.025.002</t>
  </si>
  <si>
    <t>Asignación Especial Profesionales Ley Nº15.076, letra b), Art. 1, Ley Nº19.112</t>
  </si>
  <si>
    <t>EEE.21.01.001.026.000</t>
  </si>
  <si>
    <t>Asignación Artículo 1, Ley Nº19.432</t>
  </si>
  <si>
    <t>EEE.21.01.001.027.000</t>
  </si>
  <si>
    <t>Asignación de Estímulo personal Médico Diurno</t>
  </si>
  <si>
    <t>EEE.21.01.001.028.000</t>
  </si>
  <si>
    <t>Asignación de Estímulo Personal Médico y Profesores</t>
  </si>
  <si>
    <t>EEE.21.01.001.028.002</t>
  </si>
  <si>
    <t>Asignación por Desempeño en Condiciones Difíciles, Art. 28, Ley N° 19.378</t>
  </si>
  <si>
    <t>EEE.21.01.001.028.003</t>
  </si>
  <si>
    <t>Asignación de Estímulo, Art. 65, Ley Nª18.482</t>
  </si>
  <si>
    <t>EEE.21.01.001.028.004</t>
  </si>
  <si>
    <t>Asignación de Estímulo, Art. 14, Ley Nª15.076</t>
  </si>
  <si>
    <t>EEE.21.01.001.031.000</t>
  </si>
  <si>
    <t>Asignación de Experiencia Calificada</t>
  </si>
  <si>
    <t>EEE.21.01.001.031.002</t>
  </si>
  <si>
    <t>Asignación Post-Título, Art. 42, Ley N° 19.378</t>
  </si>
  <si>
    <t>EEE.21.01.001.032.000</t>
  </si>
  <si>
    <t>Asignación de Reforzamiento Profesional Diurno</t>
  </si>
  <si>
    <t>EEE.21.01.001.037.000</t>
  </si>
  <si>
    <t>Asignación Única</t>
  </si>
  <si>
    <t>EEE.21.01.001.038.000</t>
  </si>
  <si>
    <t>Asignación Zonas Extremas</t>
  </si>
  <si>
    <t>EEE.21.01.001.043.000</t>
  </si>
  <si>
    <t>Asignación Inherente al Cargo Ley Nº 18.695</t>
  </si>
  <si>
    <t>EEE.21.01.001.044.000</t>
  </si>
  <si>
    <t>Asignación de Atención Primaria Municipal</t>
  </si>
  <si>
    <t>EEE.21.01.001.044.001</t>
  </si>
  <si>
    <t>Asignación Atención Primaria Salud, Arts. 23 y 25, Ley N° 19.378</t>
  </si>
  <si>
    <t>EEE.21.01.001.046.000</t>
  </si>
  <si>
    <t>Asignación de Experiencia</t>
  </si>
  <si>
    <t>EEE.21.01.001.047.000</t>
  </si>
  <si>
    <t>Asignación por Tramo de Desarrollo Profesional</t>
  </si>
  <si>
    <t>EEE.21.01.001.048.000</t>
  </si>
  <si>
    <t>Asignación de Reconocimiento por Docencia en Establecimientos de Alta Concentración de Alumnos Prioritarios</t>
  </si>
  <si>
    <t>EEE.21.01.001.049.000</t>
  </si>
  <si>
    <t>Asignación de Responsabilidad Directiva y Asignación Técnico Pedagógica</t>
  </si>
  <si>
    <t>EEE.21.01.001.049.001</t>
  </si>
  <si>
    <t>Asignación por Responsabilidad Directiva</t>
  </si>
  <si>
    <t>EEE.21.01.001.049.002</t>
  </si>
  <si>
    <t>Asignación de Responsabilidad Técnico Pedagógica</t>
  </si>
  <si>
    <t>EEE.21.01.001.050.000</t>
  </si>
  <si>
    <t>Bonificación por Reconocimiento Profesional</t>
  </si>
  <si>
    <t>EEE.21.01.001.051.000</t>
  </si>
  <si>
    <t>Bonificación por Excelencia Académica</t>
  </si>
  <si>
    <t>EEE.21.01.001.999.000</t>
  </si>
  <si>
    <t>Otras Asignaciones</t>
  </si>
  <si>
    <t>EEE.21.01.002.000.000</t>
  </si>
  <si>
    <t>Aportes del Empleador</t>
  </si>
  <si>
    <t>EEE.21.01.002.001.000</t>
  </si>
  <si>
    <t>A Servicios de Bienestar</t>
  </si>
  <si>
    <t>EEE.21.01.002.002.000</t>
  </si>
  <si>
    <t>Otras Cotizaciones Previsionales</t>
  </si>
  <si>
    <t>EEE.21.01.003.000.000</t>
  </si>
  <si>
    <t>Asignaciones por Desempeño</t>
  </si>
  <si>
    <t>EEE.21.01.003.001.000</t>
  </si>
  <si>
    <t>Desempeño Institucional</t>
  </si>
  <si>
    <t>EEE.21.01.003.001.001</t>
  </si>
  <si>
    <t>Asignación de Mejoramiento de la Gestión Municipal, Art. 1, Ley Nº20.008</t>
  </si>
  <si>
    <t>EEE.21.01.003.001.002</t>
  </si>
  <si>
    <t>Bonificación Excelencia</t>
  </si>
  <si>
    <t>EEE.21.01.003.002.000</t>
  </si>
  <si>
    <t>Desempeño Colectivo</t>
  </si>
  <si>
    <t>EEE.21.01.003.002.001</t>
  </si>
  <si>
    <t>EEE.21.01.003.002.002</t>
  </si>
  <si>
    <t>Asignación Variable por Desempeño Colectivo</t>
  </si>
  <si>
    <t>EEE.21.01.003.002.003</t>
  </si>
  <si>
    <t>Asignación de Desarrollo y Estímulo al Desempeño Colectivo, Ley Nº19.813</t>
  </si>
  <si>
    <t>EEE.21.01.003.003.000</t>
  </si>
  <si>
    <t>Desempeño Individual</t>
  </si>
  <si>
    <t>EEE.21.01.003.003.001</t>
  </si>
  <si>
    <t>EEE.21.01.003.003.002</t>
  </si>
  <si>
    <t>Asignación de Incentivo por Gestión Jurisdiccional, Art. 2, Ley Nº20.008</t>
  </si>
  <si>
    <t>EEE.21.01.003.003.003</t>
  </si>
  <si>
    <t>Asignación Especial de Incentivo Profesional, Art. 47, Ley N° 19.070</t>
  </si>
  <si>
    <t>EEE.21.01.003.003.004</t>
  </si>
  <si>
    <t>Asignación Variable por Desempeño Individual</t>
  </si>
  <si>
    <t>EEE.21.01.003.003.005</t>
  </si>
  <si>
    <t>Asignación por Mérito, Art. 30 de la Ley Nº19.378, agrega Ley Nº19.607</t>
  </si>
  <si>
    <t>EEE.21.01.004.000.000</t>
  </si>
  <si>
    <t>Remuneraciones Variables</t>
  </si>
  <si>
    <t>EEE.21.01.004.002.000</t>
  </si>
  <si>
    <t>Asignación de Estímulo Jornadas Prioritarias</t>
  </si>
  <si>
    <t>EEE.21.01.004.003.000</t>
  </si>
  <si>
    <t>Asignación Artículo 3, Ley Nº19.264</t>
  </si>
  <si>
    <t>EEE.21.01.004.004.000</t>
  </si>
  <si>
    <t>Asignación por Desempeño de Funciones Críticas</t>
  </si>
  <si>
    <t>EEE.21.01.004.005.000</t>
  </si>
  <si>
    <t>Trabajos Extraordinarios</t>
  </si>
  <si>
    <t>EEE.21.01.004.006.000</t>
  </si>
  <si>
    <t>Comisiones de Servicios en el País</t>
  </si>
  <si>
    <t>EEE.21.01.004.007.000</t>
  </si>
  <si>
    <t>Comisiones de Servicios en el Exterior</t>
  </si>
  <si>
    <t>EEE.21.01.005.000.000</t>
  </si>
  <si>
    <t>Aguinaldos y Bonos</t>
  </si>
  <si>
    <t>EEE.21.01.005.001.000</t>
  </si>
  <si>
    <t>Aguinaldos</t>
  </si>
  <si>
    <t>EEE.21.01.005.001.001</t>
  </si>
  <si>
    <t>Aguinaldo de Fiestras Patrias</t>
  </si>
  <si>
    <t>EEE.21.01.005.001.002</t>
  </si>
  <si>
    <t>Aguinaldo de Navidad</t>
  </si>
  <si>
    <t>EEE.21.01.005.002.000</t>
  </si>
  <si>
    <t>Bono de Escolaridad</t>
  </si>
  <si>
    <t>EEE.21.01.005.003.000</t>
  </si>
  <si>
    <t>Bonos Especiales</t>
  </si>
  <si>
    <t>EEE.21.01.005.003.001</t>
  </si>
  <si>
    <t>Bono Extraordinario Anual</t>
  </si>
  <si>
    <t>EEE.21.01.005.004.000</t>
  </si>
  <si>
    <t>Bonificación Adicional al Bono de Escolaridad</t>
  </si>
  <si>
    <t>EEE.21.02.000.000.000</t>
  </si>
  <si>
    <t>PERSONAL A CONTRATA</t>
  </si>
  <si>
    <t>EEE.21.02.001.000.000</t>
  </si>
  <si>
    <t>EEE.21.02.001.001.000</t>
  </si>
  <si>
    <t>EEE.21.02.001.002.000</t>
  </si>
  <si>
    <t>EEE.21.02.001.002.002</t>
  </si>
  <si>
    <t>EEE.21.02.001.003.000</t>
  </si>
  <si>
    <t>EEE.21.02.001.004.000</t>
  </si>
  <si>
    <t>EEE.21.02.001.004.001</t>
  </si>
  <si>
    <t>EEE.21.02.001.004.002</t>
  </si>
  <si>
    <t>EEE.21.02.001.004.003</t>
  </si>
  <si>
    <t>EEE.21.02.001.007.000</t>
  </si>
  <si>
    <t>Asignaciones del D.L. Nº 3.551, de 1981</t>
  </si>
  <si>
    <t>EEE.21.02.001.007.001</t>
  </si>
  <si>
    <t>EEE.21.02.001.007.002</t>
  </si>
  <si>
    <t>Asignación Protección Imponibilidad, Art. 15 D.L. Nº3.551 de 1981</t>
  </si>
  <si>
    <t>EEE.21.02.001.008.000</t>
  </si>
  <si>
    <t>EEE.21.02.001.008.001</t>
  </si>
  <si>
    <t>EEE.21.02.001.008.002</t>
  </si>
  <si>
    <t>EEE.21.02.001.009.000</t>
  </si>
  <si>
    <t>EEE.21.02.001.009.001</t>
  </si>
  <si>
    <t>EEE.21.02.001.009.003</t>
  </si>
  <si>
    <t>EEE.21.02.001.009.004</t>
  </si>
  <si>
    <t>EEE.21.02.001.009.005</t>
  </si>
  <si>
    <t>EEE.21.02.001.009.006</t>
  </si>
  <si>
    <t>EEE.21.02.001.009.007</t>
  </si>
  <si>
    <t>EEE.21.02.001.009.999</t>
  </si>
  <si>
    <t>EEE.21.02.001.010.000</t>
  </si>
  <si>
    <t>EEE.21.02.001.010.001</t>
  </si>
  <si>
    <t>EEE.21.02.001.011.000</t>
  </si>
  <si>
    <t>EEE.21.02.001.011.001</t>
  </si>
  <si>
    <t>EEE.21.02.001.013.000</t>
  </si>
  <si>
    <t>EEE.21.02.001.013.001</t>
  </si>
  <si>
    <t>EEE.21.02.001.013.002</t>
  </si>
  <si>
    <t>EEE.21.02.001.013.003</t>
  </si>
  <si>
    <t>EEE.21.02.001.013.004</t>
  </si>
  <si>
    <t>EEE.21.02.001.013.005</t>
  </si>
  <si>
    <t>EEE.21.02.001.013.006</t>
  </si>
  <si>
    <t>EEE.21.02.001.013.007</t>
  </si>
  <si>
    <t>EEE.21.02.001.013.999</t>
  </si>
  <si>
    <t>EEE.21.02.001.014.000</t>
  </si>
  <si>
    <t>Asignaciones Sustitutivas</t>
  </si>
  <si>
    <t>EEE.21.02.001.014.001</t>
  </si>
  <si>
    <t>Asignación Unica Artículo 4, Ley N° 18.717</t>
  </si>
  <si>
    <t>EEE.21.02.001.014.999</t>
  </si>
  <si>
    <t>EEE.21.02.001.018.000</t>
  </si>
  <si>
    <t>EEE.21.02.001.018.001</t>
  </si>
  <si>
    <t>EEE.21.02.001.021.000</t>
  </si>
  <si>
    <t>EEE.21.02.001.026.000</t>
  </si>
  <si>
    <t>Asignación de Estímulo Personal Médico Diurno</t>
  </si>
  <si>
    <t>EEE.21.02.001.027.000</t>
  </si>
  <si>
    <t>EEE.21.02.001.027.002</t>
  </si>
  <si>
    <t>EEE.21.02.001.028.000</t>
  </si>
  <si>
    <t>Asignación Artículo 7, Ley Nº19.112</t>
  </si>
  <si>
    <t>EEE.21.02.001.029.000</t>
  </si>
  <si>
    <t>Asignación de Estímulo por Falencia</t>
  </si>
  <si>
    <t>EEE.21.02.001.030.000</t>
  </si>
  <si>
    <t>EEE.21.02.001.030.002</t>
  </si>
  <si>
    <t>EEE.21.02.001.031.000</t>
  </si>
  <si>
    <t>EEE.21.02.001.036.000</t>
  </si>
  <si>
    <t>EEE.21.02.001.037.000</t>
  </si>
  <si>
    <t>EEE.21.02.001.042.000</t>
  </si>
  <si>
    <t>EEE.21.02.001.044.000</t>
  </si>
  <si>
    <t>EEE.21.02.001.045.000</t>
  </si>
  <si>
    <t>EEE.21.02.001.046.000</t>
  </si>
  <si>
    <t>EEE.21.02.001.047.000</t>
  </si>
  <si>
    <t>Asignación por Responsabilidad Directiva y Asignación de Responsabilidad Técnico Pedagógica</t>
  </si>
  <si>
    <t>EEE.21.02.001.047.001</t>
  </si>
  <si>
    <t>EEE.21.02.001.047.002</t>
  </si>
  <si>
    <t>Asignación por Responsabilidad Técnico Pedagógica</t>
  </si>
  <si>
    <t>EEE.21.02.001.048.000</t>
  </si>
  <si>
    <t>EEE.21.02.001.049.000</t>
  </si>
  <si>
    <t>Bonificación de Excelencia Académica</t>
  </si>
  <si>
    <t>EEE.21.02.001.999.000</t>
  </si>
  <si>
    <t>EEE.21.02.002.000.000</t>
  </si>
  <si>
    <t>EEE.21.02.002.001.000</t>
  </si>
  <si>
    <t>EEE.21.02.002.002.000</t>
  </si>
  <si>
    <t>EEE.21.02.003.000.000</t>
  </si>
  <si>
    <t>EEE.21.02.003.001.000</t>
  </si>
  <si>
    <t>EEE.21.02.003.001.001</t>
  </si>
  <si>
    <t>EEE.21.02.003.001.002</t>
  </si>
  <si>
    <t>EEE.21.02.003.002.000</t>
  </si>
  <si>
    <t>EEE.21.02.003.002.001</t>
  </si>
  <si>
    <t>EEE.21.02.003.002.002</t>
  </si>
  <si>
    <t>EEE.21.02.003.002.003</t>
  </si>
  <si>
    <t>EEE.21.02.003.003.000</t>
  </si>
  <si>
    <t>EEE.21.02.003.003.001</t>
  </si>
  <si>
    <t>EEE.21.02.003.003.002</t>
  </si>
  <si>
    <t>EEE.21.02.003.003.003</t>
  </si>
  <si>
    <t>EEE.21.02.003.003.004</t>
  </si>
  <si>
    <t>Asignación de Mérito, Art. 30 de la Ley Nº19.378, agrega Ley  Nº19.607</t>
  </si>
  <si>
    <t>EEE.21.02.004.000.000</t>
  </si>
  <si>
    <t>EEE.21.02.004.002.000</t>
  </si>
  <si>
    <t>EEE.21.02.004.003.000</t>
  </si>
  <si>
    <t>EEE.21.02.004.004.000</t>
  </si>
  <si>
    <t>EEE.21.02.004.005.000</t>
  </si>
  <si>
    <t>EEE.21.02.004.006.000</t>
  </si>
  <si>
    <t>EEE.21.02.004.007.000</t>
  </si>
  <si>
    <t>EEE.21.02.005.000.000</t>
  </si>
  <si>
    <t>EEE.21.02.005.001.000</t>
  </si>
  <si>
    <t>EEE.21.02.005.001.001</t>
  </si>
  <si>
    <t>EEE.21.02.005.001.002</t>
  </si>
  <si>
    <t>EEE.21.02.005.002.000</t>
  </si>
  <si>
    <t>EEE.21.02.005.003.000</t>
  </si>
  <si>
    <t>EEE.21.02.005.003.001</t>
  </si>
  <si>
    <t>EEE.21.02.005.004.000</t>
  </si>
  <si>
    <t>EEE.21.03.000.000.000</t>
  </si>
  <si>
    <t>OTRAS REMUNERACIONES</t>
  </si>
  <si>
    <t>EEE.21.03.001.000.000</t>
  </si>
  <si>
    <t>Honorarios a Suma Alzada - Personas Naturales</t>
  </si>
  <si>
    <t>EEE.21.03.002.000.000</t>
  </si>
  <si>
    <t>Honorarios Asimilados a Grados</t>
  </si>
  <si>
    <t>EEE.21.03.003.000.000</t>
  </si>
  <si>
    <t>Jornales</t>
  </si>
  <si>
    <t>EEE.21.03.004.000.000</t>
  </si>
  <si>
    <t>Remuneraciones Reguladas por el Código del Trabajo</t>
  </si>
  <si>
    <t>EEE.21.03.004.001.000</t>
  </si>
  <si>
    <t>Sueldos</t>
  </si>
  <si>
    <t>EEE.21.03.004.002.000</t>
  </si>
  <si>
    <t>EEE.21.03.004.003.000</t>
  </si>
  <si>
    <t>EEE.21.03.004.004.000</t>
  </si>
  <si>
    <t>EEE.21.03.005.000.000</t>
  </si>
  <si>
    <t>Suplencias y Reemplazos</t>
  </si>
  <si>
    <t>EEE.21.03.006.000.000</t>
  </si>
  <si>
    <t>Personal a Trato y/o Temporal</t>
  </si>
  <si>
    <t>EEE.21.03.007.000.000</t>
  </si>
  <si>
    <t>Alumnos en Práctica</t>
  </si>
  <si>
    <t>EEE.21.03.999.000.000</t>
  </si>
  <si>
    <t>EEE.21.03.999.001.000</t>
  </si>
  <si>
    <t>Asignación Art. 1, Ley Nº19.464</t>
  </si>
  <si>
    <t>EEE.21.03.999.999.000</t>
  </si>
  <si>
    <t>EEE.21.04.000.000.000</t>
  </si>
  <si>
    <t>OTROS GASTOS EN PERSONAL</t>
  </si>
  <si>
    <t>EEE.21.04.001.000.000</t>
  </si>
  <si>
    <t>Asignación de Traslado</t>
  </si>
  <si>
    <t>EEE.21.04.001.001.000</t>
  </si>
  <si>
    <t>Asignación por Cambio de Residencia Art. 97, letra c), Ley Nº18.883</t>
  </si>
  <si>
    <t>EEE.21.04.003.000.000</t>
  </si>
  <si>
    <t>Dietas a Juntas, Consejos y Comisiones</t>
  </si>
  <si>
    <t>EEE.21.04.003.001.000</t>
  </si>
  <si>
    <t>Dietas de Concejales</t>
  </si>
  <si>
    <t>EEE.21.04.003.002.000</t>
  </si>
  <si>
    <t>Gastos por Comisiones y Representaciones del Municipio</t>
  </si>
  <si>
    <t>EEE.21.04.003.003.000</t>
  </si>
  <si>
    <t>Otros Gastos</t>
  </si>
  <si>
    <t>EEE.21.04.004.000.000</t>
  </si>
  <si>
    <t>Prestaciones de Servicios en Programas Comunitarios</t>
  </si>
  <si>
    <t>EEE.22.00.000.000.000</t>
  </si>
  <si>
    <t>CxP BIENES Y SERVICIOS DE CONSUMO</t>
  </si>
  <si>
    <t>EEE.22.01.000.000.000</t>
  </si>
  <si>
    <t>ALIMENTOS Y BEBIDAS</t>
  </si>
  <si>
    <t>EEE.22.01.001.000.000</t>
  </si>
  <si>
    <t xml:space="preserve">Para Personas </t>
  </si>
  <si>
    <t>EEE.22.01.002.000.000</t>
  </si>
  <si>
    <t>Para Animales</t>
  </si>
  <si>
    <t>EEE.22.02.000.000.000</t>
  </si>
  <si>
    <t>TEXTILES, VESTUARIO Y CALZADO</t>
  </si>
  <si>
    <t>EEE.22.02.001.000.000</t>
  </si>
  <si>
    <t>Textiles y Acabados Textiles</t>
  </si>
  <si>
    <t>EEE.22.02.002.000.000</t>
  </si>
  <si>
    <t>Vestuario, Accesorios y Prendas Diversas</t>
  </si>
  <si>
    <t>EEE.22.02.003.000.000</t>
  </si>
  <si>
    <t>Calzado</t>
  </si>
  <si>
    <t>EEE.22.03.000.000.000</t>
  </si>
  <si>
    <t>COMBUSTIBLES Y LUBRICANTES</t>
  </si>
  <si>
    <t>EEE.22.03.001.000.000</t>
  </si>
  <si>
    <t>Para Vehículos</t>
  </si>
  <si>
    <t>EEE.22.03.002.000.000</t>
  </si>
  <si>
    <t>Para Maquinar., Equipos de Prod., Tracción y Elevación</t>
  </si>
  <si>
    <t>EEE.22.03.003.000.000</t>
  </si>
  <si>
    <t>Para Calefacción</t>
  </si>
  <si>
    <t>EEE.22.03.999.000.000</t>
  </si>
  <si>
    <t>Para Otros</t>
  </si>
  <si>
    <t>EEE.22.04.000.000.000</t>
  </si>
  <si>
    <t>MATERIALES DE USO O CONSUMO</t>
  </si>
  <si>
    <t>EEE.22.04.001.000.000</t>
  </si>
  <si>
    <t>Materiales de Oficina</t>
  </si>
  <si>
    <t>EEE.22.04.002.000.000</t>
  </si>
  <si>
    <t>EEE.22.04.003.000.000</t>
  </si>
  <si>
    <t>Productos Químicos</t>
  </si>
  <si>
    <t>EEE.22.04.004.000.000</t>
  </si>
  <si>
    <t>Productos Farmacéuticos</t>
  </si>
  <si>
    <t>EEE.22.04.005.000.000</t>
  </si>
  <si>
    <t>Materiales y Utiles Quirúrgicos</t>
  </si>
  <si>
    <t>EEE.22.04.006.000.000</t>
  </si>
  <si>
    <t>Fertilizantes, Insecticidas, Fungicidas y Otros</t>
  </si>
  <si>
    <t>EEE.22.04.007.000.000</t>
  </si>
  <si>
    <t>Materiales y Utiles de Aseo</t>
  </si>
  <si>
    <t>EEE.22.04.008.000.000</t>
  </si>
  <si>
    <t>Menaje para Oficina, Casino y Otros</t>
  </si>
  <si>
    <t>EEE.22.04.009.000.000</t>
  </si>
  <si>
    <t>Insumos, Repuestos y Accesorios Computacionales</t>
  </si>
  <si>
    <t>EEE.22.04.010.000.000</t>
  </si>
  <si>
    <t xml:space="preserve">Materiales para Mantenim. y Reparaciones de Inmuebles </t>
  </si>
  <si>
    <t>EEE.22.04.011.000.000</t>
  </si>
  <si>
    <t>Repuestos y  Acces. para Manten. y Repar. de Vehículos</t>
  </si>
  <si>
    <t>EEE.22.04.012.000.000</t>
  </si>
  <si>
    <t>Otros Materiales, Repuestos y Utiles Diversos</t>
  </si>
  <si>
    <t>EEE.22.04.013.000.000</t>
  </si>
  <si>
    <t>Equipos Menores</t>
  </si>
  <si>
    <t>EEE.22.04.014.000.000</t>
  </si>
  <si>
    <t>Productos Elaborados de Cuero, Caucho y Plásticos</t>
  </si>
  <si>
    <t>EEE.22.04.015.000.000</t>
  </si>
  <si>
    <t>Productos Agropecuarios y Forestales</t>
  </si>
  <si>
    <t>EEE.22.04.016.000.000</t>
  </si>
  <si>
    <t>Materias Primas y Semielaboradas</t>
  </si>
  <si>
    <t>EEE.22.04.999.000.000</t>
  </si>
  <si>
    <t>EEE.22.05.000.000.000</t>
  </si>
  <si>
    <t>SERVICIOS BASICOS</t>
  </si>
  <si>
    <t>EEE.22.05.001.000.000</t>
  </si>
  <si>
    <t>EEE.22.05.002.000.000</t>
  </si>
  <si>
    <t>Agua</t>
  </si>
  <si>
    <t>EEE.22.05.003.000.000</t>
  </si>
  <si>
    <t>Gas</t>
  </si>
  <si>
    <t>EEE.22.05.004.000.000</t>
  </si>
  <si>
    <t>Correo</t>
  </si>
  <si>
    <t>EEE.22.05.005.000.000</t>
  </si>
  <si>
    <t>EEE.22.05.006.000.000</t>
  </si>
  <si>
    <t>EEE.22.05.007.000.000</t>
  </si>
  <si>
    <t>EEE.22.05.008.000.000</t>
  </si>
  <si>
    <t>Enlaces de Telecomunicaciones</t>
  </si>
  <si>
    <t>EEE.22.05.999.000.000</t>
  </si>
  <si>
    <t>EEE.22.06.000.000.000</t>
  </si>
  <si>
    <t>MANTENIMIENTO Y REPARACIONES</t>
  </si>
  <si>
    <t>EEE.22.06.001.000.000</t>
  </si>
  <si>
    <t>EEE.22.06.002.000.000</t>
  </si>
  <si>
    <t>Mantenimiento y Reparación de Vehículos</t>
  </si>
  <si>
    <t>EEE.22.06.003.000.000</t>
  </si>
  <si>
    <t>Mantenimiento y Reparación Mobiliarios y Otros</t>
  </si>
  <si>
    <t>EEE.22.06.004.000.000</t>
  </si>
  <si>
    <t>Mantenimiento y Reparación de Máquinas y Equipos de Oficina</t>
  </si>
  <si>
    <t>EEE.22.06.005.000.000</t>
  </si>
  <si>
    <t>Mantenimiento y Reparación Maquinaria y Equipos de Producción</t>
  </si>
  <si>
    <t>EEE.22.06.006.000.000</t>
  </si>
  <si>
    <t>Mantenimiento y Reparación de Otras Maquinarias y Equipos</t>
  </si>
  <si>
    <t>EEE.22.06.007.000.000</t>
  </si>
  <si>
    <t>Mantenimiento y Reparación de Equipos Informáticos</t>
  </si>
  <si>
    <t>EEE.22.06.999.000.000</t>
  </si>
  <si>
    <t>EEE.22.07.000.000.000</t>
  </si>
  <si>
    <t>PUBLICIDAD Y DIFUSION</t>
  </si>
  <si>
    <t>EEE.22.07.001.000.000</t>
  </si>
  <si>
    <t>Servicios de Publicidad</t>
  </si>
  <si>
    <t>EEE.22.07.002.000.000</t>
  </si>
  <si>
    <t>Servicios de Impresión</t>
  </si>
  <si>
    <t>EEE.22.07.003.000.000</t>
  </si>
  <si>
    <t>Servicios de Encuadernación y Empaste</t>
  </si>
  <si>
    <t>EEE.22.07.999.000.000</t>
  </si>
  <si>
    <t>EEE.22.08.000.000.000</t>
  </si>
  <si>
    <t>SERVICIOS GENERALES</t>
  </si>
  <si>
    <t>EEE.22.08.001.000.000</t>
  </si>
  <si>
    <t>Servicios de Aseo</t>
  </si>
  <si>
    <t>EEE.22.08.002.000.000</t>
  </si>
  <si>
    <t>EEE.22.08.003.000.000</t>
  </si>
  <si>
    <t>Servicios de Mantención de Jardines</t>
  </si>
  <si>
    <t>EEE.22.08.004.000.000</t>
  </si>
  <si>
    <t>Servicios de Mantención de Alumbrado Público</t>
  </si>
  <si>
    <t>EEE.22.08.005.000.000</t>
  </si>
  <si>
    <t>Servicios de Mantención de Semáforos</t>
  </si>
  <si>
    <t>EEE.22.08.006.000.000</t>
  </si>
  <si>
    <t>Servicios de Mantención de Señalizac. de Tránsito</t>
  </si>
  <si>
    <t>EEE.22.08.007.000.000</t>
  </si>
  <si>
    <t>Pasajes, Fletes y Bodegajes</t>
  </si>
  <si>
    <t>EEE.22.08.008.000.000</t>
  </si>
  <si>
    <t>Salas Cunas y/o Jardines Infantiles</t>
  </si>
  <si>
    <t>EEE.22.08.009.000.000</t>
  </si>
  <si>
    <t>Servicios de Pago y Cobranza</t>
  </si>
  <si>
    <t>EEE.22.08.010.000.000</t>
  </si>
  <si>
    <t>Servicios de Suscripción y Similares</t>
  </si>
  <si>
    <t>EEE.22.08.011.000.000</t>
  </si>
  <si>
    <t>Servicios de Producción y Desarrollo de Eventos</t>
  </si>
  <si>
    <t>EEE.22.08.999.000.000</t>
  </si>
  <si>
    <t>EEE.22.09.000.000.000</t>
  </si>
  <si>
    <t>ARRIENDOS</t>
  </si>
  <si>
    <t>EEE.22.09.001.000.000</t>
  </si>
  <si>
    <t>Arriendo de Terrenos</t>
  </si>
  <si>
    <t>EEE.22.09.002.000.000</t>
  </si>
  <si>
    <t>Arriendo de Edificios</t>
  </si>
  <si>
    <t>EEE.22.09.003.000.000</t>
  </si>
  <si>
    <t>Arriendo de Vehículos</t>
  </si>
  <si>
    <t>EEE.22.09.004.000.000</t>
  </si>
  <si>
    <t>Arriendo de Mobiliario y Otros</t>
  </si>
  <si>
    <t>EEE.22.09.005.000.000</t>
  </si>
  <si>
    <t>Arriendo de Máquinas y Equipos</t>
  </si>
  <si>
    <t>EEE.22.09.006.000.000</t>
  </si>
  <si>
    <t>Arriendo de Equipos Informáticos</t>
  </si>
  <si>
    <t>EEE.22.09.999.000.000</t>
  </si>
  <si>
    <t>EEE.22.10.000.000.000</t>
  </si>
  <si>
    <t>SERVICIOS FINANCIEROS Y DE SEGUROS</t>
  </si>
  <si>
    <t>EEE.22.10.001.000.000</t>
  </si>
  <si>
    <t>Gastos Financ. por Compra y Venta de Títulos y Valores</t>
  </si>
  <si>
    <t>EEE.22.10.002.000.000</t>
  </si>
  <si>
    <t>EEE.22.10.003.000.000</t>
  </si>
  <si>
    <t>Servicios de Giros y Remesas</t>
  </si>
  <si>
    <t>EEE.22.10.004.000.000</t>
  </si>
  <si>
    <t>Gastos Bancarios</t>
  </si>
  <si>
    <t>EEE.22.10.999.000.000</t>
  </si>
  <si>
    <t>EEE.22.11.000.000.000</t>
  </si>
  <si>
    <t>SERVICIOS TECNICOS Y PROFESIONALES</t>
  </si>
  <si>
    <t>EEE.22.11.001.000.000</t>
  </si>
  <si>
    <t>Estudios e Investigaciones</t>
  </si>
  <si>
    <t>EEE.22.11.002.000.000</t>
  </si>
  <si>
    <t>Cursos de Capacitación</t>
  </si>
  <si>
    <t>EEE.22.11.003.000.000</t>
  </si>
  <si>
    <t>Servicios Informáticos</t>
  </si>
  <si>
    <t>EEE.22.11.999.000.000</t>
  </si>
  <si>
    <t>EEE.22.12.000.000.000</t>
  </si>
  <si>
    <t>OTROS GASTOS EN BIENES Y SERVICIOS DE CONSUMO</t>
  </si>
  <si>
    <t>EEE.22.12.002.000.000</t>
  </si>
  <si>
    <t>Gastos Menores</t>
  </si>
  <si>
    <t>EEE.22.12.003.000.000</t>
  </si>
  <si>
    <t>Gastos de Representación, Protocolo y Ceremonial</t>
  </si>
  <si>
    <t>EEE.22.12.004.000.000</t>
  </si>
  <si>
    <t>Intereses, Multas y Recargos</t>
  </si>
  <si>
    <t>EEE.22.12.005.000.000</t>
  </si>
  <si>
    <t>Derechos y Tasas</t>
  </si>
  <si>
    <t>EEE.22.12.006.000.000</t>
  </si>
  <si>
    <t>Contribuciones</t>
  </si>
  <si>
    <t>EEE.22.12.999.000.000</t>
  </si>
  <si>
    <t>EEE.23.00.000.000.000</t>
  </si>
  <si>
    <t>CxP PRESTACIONES DE SEGURIDAD SOCIAL</t>
  </si>
  <si>
    <t>EEE.23.01.000.000.000</t>
  </si>
  <si>
    <t>PRESTACIONES PREVISIONALES</t>
  </si>
  <si>
    <t>EEE.23.01.004.000.000</t>
  </si>
  <si>
    <t>Desahucios e Indemnizaciones</t>
  </si>
  <si>
    <t>EEE.23.03.000.000.000</t>
  </si>
  <si>
    <t>PRESTACIONES SOCIALES DEL EMPLEADOR</t>
  </si>
  <si>
    <t>EEE.23.03.001.000.000</t>
  </si>
  <si>
    <t>Indemnización de Cargo Fiscal</t>
  </si>
  <si>
    <t>EEE.23.03.004.000.000</t>
  </si>
  <si>
    <t>Otras Indemnizaciones</t>
  </si>
  <si>
    <t>EEE.24.00.000.000.000</t>
  </si>
  <si>
    <t>CxP TRANSFERENCIAS CORRIENTES</t>
  </si>
  <si>
    <t>EEE.24.01.000.000.000</t>
  </si>
  <si>
    <t>AL SECTOR PRIVADO</t>
  </si>
  <si>
    <t>EEE.24.01.001.000.000</t>
  </si>
  <si>
    <t>Fondos de Emergencia</t>
  </si>
  <si>
    <t>EEE.24.01.002.000.000</t>
  </si>
  <si>
    <t>Educación - Pers. Jurídicas Priv. Art. 13 D.F.L. Nº 1, 3063/80</t>
  </si>
  <si>
    <t>EEE.24.01.003.000.000</t>
  </si>
  <si>
    <t>Salud - Pers. Jurídicas Priv.  Art. 13 D.F.L. Nº 1, 3063/80</t>
  </si>
  <si>
    <t>EEE.24.01.004.000.000</t>
  </si>
  <si>
    <t>Organizaciones Comunitarias</t>
  </si>
  <si>
    <t>EEE.24.01.005.000.000</t>
  </si>
  <si>
    <t xml:space="preserve">Otras Personas Jurídicas Privadas </t>
  </si>
  <si>
    <t>EEE.24.01.006.000.000</t>
  </si>
  <si>
    <t>Voluntariado</t>
  </si>
  <si>
    <t>EEE.24.01.007.000.000</t>
  </si>
  <si>
    <t>Asistencia Social a Personas Naturales</t>
  </si>
  <si>
    <t>EEE.24.01.008.000.000</t>
  </si>
  <si>
    <t>Premios y Otros</t>
  </si>
  <si>
    <t>EEE.24.01.009.000.000</t>
  </si>
  <si>
    <t>Educación Prebásica - Personas Juridicas Privadas art 13, DFL Nº1 3.063/80</t>
  </si>
  <si>
    <t>EEE.24.01.999.000.000</t>
  </si>
  <si>
    <t>Otras Transferencias al Sector Privado</t>
  </si>
  <si>
    <t>EEE.24.03.000.000.000</t>
  </si>
  <si>
    <t>A OTRAS ENTIDADES PUBLICAS</t>
  </si>
  <si>
    <t>EEE.24.03.001.000.000</t>
  </si>
  <si>
    <t>A la  Junta Nacional de Auxilio Escolar y B ecas</t>
  </si>
  <si>
    <t>EEE.24.03.002.000.000</t>
  </si>
  <si>
    <t>A los Servicios de Salud</t>
  </si>
  <si>
    <t>EEE.24.03.002.001.000</t>
  </si>
  <si>
    <t>Multa Ley de Alcoholes</t>
  </si>
  <si>
    <t>EEE.24.03.080.000.000</t>
  </si>
  <si>
    <t>A las Asociaciones</t>
  </si>
  <si>
    <t>EEE.24.03.080.001.000</t>
  </si>
  <si>
    <t>A la Asociación Chilena de Municipalidades</t>
  </si>
  <si>
    <t>EEE.24.03.080.002.000</t>
  </si>
  <si>
    <t>A Otras Asociaciones</t>
  </si>
  <si>
    <t>EEE.24.03.090.000.000</t>
  </si>
  <si>
    <t>Al Fondo Común Municipal - Permisos de Circulación</t>
  </si>
  <si>
    <t>EEE.24.03.090.001.000</t>
  </si>
  <si>
    <t>Aporte Año Vigente</t>
  </si>
  <si>
    <t>EEE.24.03.090.002.000</t>
  </si>
  <si>
    <t>Aporte Otros Años</t>
  </si>
  <si>
    <t>EEE.24.03.090.003.000</t>
  </si>
  <si>
    <t>Intereses y Reajustes Pagados</t>
  </si>
  <si>
    <t>EEE.24.03.091.000.000</t>
  </si>
  <si>
    <t>Al Fondo Común Municipal - Patentes Municipales</t>
  </si>
  <si>
    <t>EEE.24.03.091.001.000</t>
  </si>
  <si>
    <t>EEE.24.03.091.002.000</t>
  </si>
  <si>
    <t>EEE.24.03.091.003.000</t>
  </si>
  <si>
    <t>EEE.24.03.092.000.000</t>
  </si>
  <si>
    <t>Al Fondo Común Municipal - Multas</t>
  </si>
  <si>
    <t>EEE.24.03.092.001.000</t>
  </si>
  <si>
    <t>Multas Art. 14, N°6,  Inc. 1°, ley N° 18.695 - Equipos de Registros</t>
  </si>
  <si>
    <t>EEE.24.03.092.002.000</t>
  </si>
  <si>
    <t>Multas Art. 14, N°6,  Inc. 2°, ley N° 18.695 – Multas TAG</t>
  </si>
  <si>
    <t>EEE.24.03.092.003.000</t>
  </si>
  <si>
    <t>Multas Art. 42, Decreto N° 900 de 1996 Ministerio de Obras Públicas</t>
  </si>
  <si>
    <t>EEE.24.03.099.000.000</t>
  </si>
  <si>
    <t>A Otras Entidades Públicas</t>
  </si>
  <si>
    <t>EEE.24.03.100.000.000</t>
  </si>
  <si>
    <t>A Otras Municipalidades</t>
  </si>
  <si>
    <t>EEE.24.03.101.000.000</t>
  </si>
  <si>
    <t>A Servicios Incorporados a su Gestión</t>
  </si>
  <si>
    <t>EEE.24.03.101.001.000</t>
  </si>
  <si>
    <t>A Educación</t>
  </si>
  <si>
    <t>EEE.24.03.101.002.000</t>
  </si>
  <si>
    <t>A Salud</t>
  </si>
  <si>
    <t>EEE.24.03.101.003.000</t>
  </si>
  <si>
    <t>A Cementerios</t>
  </si>
  <si>
    <t>EEE.24.07.000.000.000</t>
  </si>
  <si>
    <t>A ORGANISMOS INTERNACIONALES</t>
  </si>
  <si>
    <t>EEE.24.07.001.000.000</t>
  </si>
  <si>
    <t>A Mercociudades</t>
  </si>
  <si>
    <t>EEE.24.07.099.000.000</t>
  </si>
  <si>
    <t xml:space="preserve">A Otros Organismos Internacionales </t>
  </si>
  <si>
    <t>EEE.25.00.000.000.000</t>
  </si>
  <si>
    <t>C X P INTEGROS AL FISCO</t>
  </si>
  <si>
    <t>EEE.25.01.000.000.000</t>
  </si>
  <si>
    <t>IMPUESTOS</t>
  </si>
  <si>
    <t>EEE.25.99.000.000.000</t>
  </si>
  <si>
    <t>Otros Integros al Fisco</t>
  </si>
  <si>
    <t>EEE.26.00.000.000.000</t>
  </si>
  <si>
    <t>CxP OTROS GASTOS CORRIENTES</t>
  </si>
  <si>
    <t>EEE.26.01.000.000.000</t>
  </si>
  <si>
    <t>DEVOLUCIONES</t>
  </si>
  <si>
    <t>EEE.26.02.000.000.000</t>
  </si>
  <si>
    <t>COMPENSACIÓN POR DAÑOS A TERCERO Y/O A LA PROPIEDAD</t>
  </si>
  <si>
    <t>EEE.26.04.000.000.000</t>
  </si>
  <si>
    <t>APLICACIÓN FONDOS DE TERCEROS</t>
  </si>
  <si>
    <t>EEE.26.04.001.000.000</t>
  </si>
  <si>
    <t>EEE.26.04.003.000.000</t>
  </si>
  <si>
    <t>Aplicación Cobros Judiciales a favor de Empresas Concesionarias</t>
  </si>
  <si>
    <t>EEE.26.04.999.000.000</t>
  </si>
  <si>
    <t>Aplicación Otros Fondos de Terceros</t>
  </si>
  <si>
    <t>EEE.29.00.000.000.000</t>
  </si>
  <si>
    <t>CxP ADQUISIC. DE ACTIVOS NO FINANCIEROS</t>
  </si>
  <si>
    <t>EEE.29.01.000.000.000</t>
  </si>
  <si>
    <t>EEE.29.02.000.000.000</t>
  </si>
  <si>
    <t>EEE.29.03.000.000.000</t>
  </si>
  <si>
    <t>EEE.29.04.000.000.000</t>
  </si>
  <si>
    <t>EEE.29.05.000.000.000</t>
  </si>
  <si>
    <t>EEE.29.05.001.000.000</t>
  </si>
  <si>
    <t>EEE.29.05.002.000.000</t>
  </si>
  <si>
    <t>Maquinarias y Equipos para la Producción</t>
  </si>
  <si>
    <t>EEE.29.05.999.000.000</t>
  </si>
  <si>
    <t>EEE.29.06.000.000.000</t>
  </si>
  <si>
    <t>EEE.29.06.001.000.000</t>
  </si>
  <si>
    <t>EEE.29.06.002.000.000</t>
  </si>
  <si>
    <t>Equipos de Comunicaciones para Redes Informáticas</t>
  </si>
  <si>
    <t>EEE.29.07.000.000.000</t>
  </si>
  <si>
    <t>EEE.29.07.001.000.000</t>
  </si>
  <si>
    <t>Programas Computacionales</t>
  </si>
  <si>
    <t>EEE.29.07.002.000.000</t>
  </si>
  <si>
    <t>Sistemas de Información</t>
  </si>
  <si>
    <t>EEE.29.99.000.000.000</t>
  </si>
  <si>
    <t>EEE.30.00.000.000.000</t>
  </si>
  <si>
    <t>CxP ADQUISIC. DE ACTIVOS FINANCIEROS</t>
  </si>
  <si>
    <t>EEE.30.01.000.000.000</t>
  </si>
  <si>
    <t>COMPRA DE TITULOS Y VALORES</t>
  </si>
  <si>
    <t>EEE.30.01.001.000.000</t>
  </si>
  <si>
    <t>EEE.30.01.003.000.000</t>
  </si>
  <si>
    <t>EEE.30.01.004.000.000</t>
  </si>
  <si>
    <t>Bonos o Pagares</t>
  </si>
  <si>
    <t>EEE.30.01.999.000.000</t>
  </si>
  <si>
    <t>EEE.30.02.000.000.000</t>
  </si>
  <si>
    <t>COMPRA DE ACCIONES Y PARTIC. DE CAPITAL</t>
  </si>
  <si>
    <t>EEE.30.99.000.000.000</t>
  </si>
  <si>
    <t>EEE.31.00.000.000.000</t>
  </si>
  <si>
    <t>C X P INICIATIVAS DE INVERSION</t>
  </si>
  <si>
    <t>EEE.31.01.000.000.000</t>
  </si>
  <si>
    <t>ESTUDIOS BASICOS</t>
  </si>
  <si>
    <t>EEE.31.01.001.000.000</t>
  </si>
  <si>
    <t>Gastos Administrativos</t>
  </si>
  <si>
    <t>EEE.31.01.002.000.000</t>
  </si>
  <si>
    <t>Consultorías</t>
  </si>
  <si>
    <t>EEE.31.02.000.000.000</t>
  </si>
  <si>
    <t>PROYECTOS</t>
  </si>
  <si>
    <t>EEE.31.02.001.000.000</t>
  </si>
  <si>
    <t>EEE.31.02.002.000.000</t>
  </si>
  <si>
    <t>EEE.31.02.003.000.000</t>
  </si>
  <si>
    <t>Terrenos</t>
  </si>
  <si>
    <t>EEE.31.02.004.000.000</t>
  </si>
  <si>
    <t>Obras Civiles</t>
  </si>
  <si>
    <t>EEE.31.02.005.000.000</t>
  </si>
  <si>
    <t>Equipamiento</t>
  </si>
  <si>
    <t>EEE.31.02.006.000.000</t>
  </si>
  <si>
    <t>Equipos</t>
  </si>
  <si>
    <t>EEE.31.02.007.000.000</t>
  </si>
  <si>
    <t>Vehículos</t>
  </si>
  <si>
    <t>EEE.31.02.999.000.000</t>
  </si>
  <si>
    <t>EEE.32.00.000.000.000</t>
  </si>
  <si>
    <t>CxP PRESTAMOS</t>
  </si>
  <si>
    <t>EEE.32.06.000.000.000</t>
  </si>
  <si>
    <t>EEE.32.09.000.000.000</t>
  </si>
  <si>
    <t>EEE.33.00.000.000.000</t>
  </si>
  <si>
    <t>CxP TRANSFERENCIAS DE CAPITAL</t>
  </si>
  <si>
    <t>EEE.33.01.000.000.000</t>
  </si>
  <si>
    <t>EEE.33.03.000.000.000</t>
  </si>
  <si>
    <t>EEE.33.03.001.000.000</t>
  </si>
  <si>
    <t>A los Servicios Regionales de Vivienda y Urbanización</t>
  </si>
  <si>
    <t>EEE.33.03.001.001.000</t>
  </si>
  <si>
    <t>Programa Pavimentos Participativos</t>
  </si>
  <si>
    <t>EEE.33.03.001.002.000</t>
  </si>
  <si>
    <t>Programa Mejoramiento Condominios Sociales</t>
  </si>
  <si>
    <t>EEE.33.03.001.003.000</t>
  </si>
  <si>
    <t>Programa Rehabilitación de Espacios Públicos</t>
  </si>
  <si>
    <t>EEE.33.03.001.004.000</t>
  </si>
  <si>
    <t>Programas Urbanos</t>
  </si>
  <si>
    <t>EEE.33.03.099.000.000</t>
  </si>
  <si>
    <t>EEE.34.00.000.000.000</t>
  </si>
  <si>
    <t>CxP SERVICIO DE LA DEUDA</t>
  </si>
  <si>
    <t>EEE.34.01.000.000.000</t>
  </si>
  <si>
    <t>AMORTIZACION DEUDA INTERNA</t>
  </si>
  <si>
    <t>EEE.34.01.002.000.000</t>
  </si>
  <si>
    <t>EEE.34.01.003.000.000</t>
  </si>
  <si>
    <t>EEE.34.03.000.000.000</t>
  </si>
  <si>
    <t>INTERESES DEUDA INTERNA</t>
  </si>
  <si>
    <t>EEE.34.03.002.000.000</t>
  </si>
  <si>
    <t>EEE.34.03.003.000.000</t>
  </si>
  <si>
    <t>EEE.34.05.000.000.000</t>
  </si>
  <si>
    <t>OTROS GASTOS FINANC. DEUDA INTERNA</t>
  </si>
  <si>
    <t>EEE.34.05.002.000.000</t>
  </si>
  <si>
    <t>EEE.34.05.003.000.000</t>
  </si>
  <si>
    <t>EEE.34.07.000.000.000</t>
  </si>
  <si>
    <t>DEUDA FLOTANTE</t>
  </si>
  <si>
    <t>EEE.35.00.000.000.000</t>
  </si>
  <si>
    <t>SALDO FINAL DE CAJA</t>
  </si>
  <si>
    <t>Verificación TOTAL GASTOS DE EDUCACIÓN:</t>
  </si>
  <si>
    <t>52303004001003</t>
  </si>
  <si>
    <t>Contratación Servicios Informaticos</t>
  </si>
  <si>
    <t>52211003001001</t>
  </si>
  <si>
    <t>52208010001001</t>
  </si>
  <si>
    <t>Salas Cunas y/o Jardines Infantiles (Beneficio Funcionarios)</t>
  </si>
  <si>
    <t>52208008001001</t>
  </si>
  <si>
    <t>52208007001001</t>
  </si>
  <si>
    <t>Otros Materiales de Uso y Consumo no Contemplados Anteriormente</t>
  </si>
  <si>
    <t>52204999001002</t>
  </si>
  <si>
    <t>Materiales y Útiles de Aseo</t>
  </si>
  <si>
    <t>52204007001001</t>
  </si>
  <si>
    <t>52204001001001</t>
  </si>
  <si>
    <t>Combustible para Vehículos</t>
  </si>
  <si>
    <t>52203001001001</t>
  </si>
  <si>
    <t>52101005001002</t>
  </si>
  <si>
    <t>Proyecto conservación establecimientos Educacionales</t>
  </si>
  <si>
    <t>40503003002926</t>
  </si>
  <si>
    <t>Bono Desempeño Laboral Ley 20717 Art.35</t>
  </si>
  <si>
    <t>40503003002916</t>
  </si>
  <si>
    <t>21412003002005</t>
  </si>
  <si>
    <t>Retenc.Volunt. Cooperativa Financoop</t>
  </si>
  <si>
    <t>40503003002911</t>
  </si>
  <si>
    <t>SNED Docentes Art. 40 DFL 2</t>
  </si>
  <si>
    <t>40503003002912</t>
  </si>
  <si>
    <t>SNED Asistentes Ley 20244</t>
  </si>
  <si>
    <t>40503003002924</t>
  </si>
  <si>
    <t>Bono Asist.Educ.Alta Concentracion Prio.TD REX 3725</t>
  </si>
  <si>
    <t>40503099002102</t>
  </si>
  <si>
    <t>Habilidades para la Vida (H.P.V.)</t>
  </si>
  <si>
    <t>40503101001001</t>
  </si>
  <si>
    <t>Subvención Municipal Corriente Educación</t>
  </si>
  <si>
    <t>40899999001005</t>
  </si>
  <si>
    <t>Otros Ingresos</t>
  </si>
  <si>
    <t>52101001015999</t>
  </si>
  <si>
    <t>52101005002001</t>
  </si>
  <si>
    <t>52101005002002</t>
  </si>
  <si>
    <t>Bono de Escolaridad Sindicato</t>
  </si>
  <si>
    <t>52101005004001</t>
  </si>
  <si>
    <t>52102001047001</t>
  </si>
  <si>
    <t>Asignacion Responsabilidad Directiva</t>
  </si>
  <si>
    <t>52102005002001</t>
  </si>
  <si>
    <t>52102005004001</t>
  </si>
  <si>
    <t>52103999999006</t>
  </si>
  <si>
    <t>Bono Matricula (Planta)</t>
  </si>
  <si>
    <t>52201001001001</t>
  </si>
  <si>
    <t>Alimentos y Bebidas para Personas</t>
  </si>
  <si>
    <t>52204009001001</t>
  </si>
  <si>
    <t>52207001001001</t>
  </si>
  <si>
    <t>Servicios de Publicidad y Difusion</t>
  </si>
  <si>
    <t>52209006001001</t>
  </si>
  <si>
    <t>52212004002001</t>
  </si>
  <si>
    <t>Multas y Otros Subsecretaria de Educación</t>
  </si>
  <si>
    <t>52212999004005</t>
  </si>
  <si>
    <t>Sindicato de Trabajadores de la Educación de Coresam</t>
  </si>
  <si>
    <t>11403005001003</t>
  </si>
  <si>
    <t>Ch.Elect.Bco.Estado por Rendir 34070893373 Juan Sanchez Labra</t>
  </si>
  <si>
    <t>52103999999007</t>
  </si>
  <si>
    <t>Bono Aguinaldo Convenio Colectivo Sind.Educacion (Planta)</t>
  </si>
  <si>
    <t>52103999999009</t>
  </si>
  <si>
    <t>Aguinaldo Navidad Sindicato (Planta)</t>
  </si>
  <si>
    <t>52103999999107</t>
  </si>
  <si>
    <t>Bono Aguinaldo Convenio Colectivo Sind.Educacion (Contrata)</t>
  </si>
  <si>
    <t>52204010001001</t>
  </si>
  <si>
    <t>Materiales para Mantenimiento y Reparaciones de Inmuebles</t>
  </si>
  <si>
    <t>52204012001001</t>
  </si>
  <si>
    <t>Otros Materiales, Repuestos y Útiles Diversos para Mantenimiento y Reparaciones</t>
  </si>
  <si>
    <t>52206003001001</t>
  </si>
  <si>
    <t>52211001001001</t>
  </si>
  <si>
    <t>Contratación Estudios e Investigaciones</t>
  </si>
  <si>
    <t>53407001002002</t>
  </si>
  <si>
    <t>G.O.A.A. de Bienes y Servicios</t>
  </si>
  <si>
    <t>52102004005001</t>
  </si>
  <si>
    <t>52204004001001</t>
  </si>
  <si>
    <t>52204005001001</t>
  </si>
  <si>
    <t>Materiales y Útiles Quirúrgicos</t>
  </si>
  <si>
    <t>52206004001001</t>
  </si>
  <si>
    <t>52212002001001</t>
  </si>
  <si>
    <t>12101001002005</t>
  </si>
  <si>
    <t>Horas descuento, Dias no trabajados</t>
  </si>
  <si>
    <t>14106001002001</t>
  </si>
  <si>
    <t>Implementos Deportivos</t>
  </si>
  <si>
    <t>40503003002915</t>
  </si>
  <si>
    <t>Asignacion Desempeño Colectivo (ADECO) Art. 18 Ley 19933</t>
  </si>
  <si>
    <t>40503099001001</t>
  </si>
  <si>
    <t>Bono Escolaridad</t>
  </si>
  <si>
    <t>40503099001006</t>
  </si>
  <si>
    <t>Bono Adicional al Bono de Escolaridad</t>
  </si>
  <si>
    <t>52101003002002</t>
  </si>
  <si>
    <t>52102001001002</t>
  </si>
  <si>
    <t>Diferencia de Sueldo Base</t>
  </si>
  <si>
    <t>52102003002002</t>
  </si>
  <si>
    <t>52206007001001</t>
  </si>
  <si>
    <t>14103001001001</t>
  </si>
  <si>
    <t>Instalaciones</t>
  </si>
  <si>
    <t>40501001001001</t>
  </si>
  <si>
    <t>Transferencias del Sector Privado (Donaciones)</t>
  </si>
  <si>
    <t>52204013001001</t>
  </si>
  <si>
    <t>52207002001001</t>
  </si>
  <si>
    <t>40899999002002</t>
  </si>
  <si>
    <t>I.O.A.A. De Bienes y Servicios</t>
  </si>
  <si>
    <t>52206999001001</t>
  </si>
  <si>
    <t>Otros Mantenimientos y Reparaciones</t>
  </si>
  <si>
    <t>52207999001001</t>
  </si>
  <si>
    <t>Otros Servicios Publicidad y Difusion</t>
  </si>
  <si>
    <t>52208011001001</t>
  </si>
  <si>
    <t>Servicios de Produccion y Desarrollo de Eventos</t>
  </si>
  <si>
    <t>52212999004004</t>
  </si>
  <si>
    <t>Sindicato de Trabajadores de Coresam</t>
  </si>
  <si>
    <t>Tipo:</t>
  </si>
  <si>
    <t>Ingreso</t>
  </si>
  <si>
    <t>Presupuesto de Educación</t>
  </si>
  <si>
    <t>Número de Cuenta</t>
  </si>
  <si>
    <t>Presupuesto Inicial</t>
  </si>
  <si>
    <t>Presupuesto Vigente</t>
  </si>
  <si>
    <t>Total Ingresos Percibidos</t>
  </si>
  <si>
    <t>Total Ingresos Por Percibir</t>
  </si>
  <si>
    <t>Gastos</t>
  </si>
  <si>
    <t>40503003002902</t>
  </si>
  <si>
    <t>Subvencion Pro-Retencion</t>
  </si>
  <si>
    <t>52906001001001</t>
  </si>
  <si>
    <t>Adquisición de Equipos Computacionales y Periféricos</t>
  </si>
  <si>
    <t>21412001001010</t>
  </si>
  <si>
    <t>Retencion Crianza Protegida</t>
  </si>
  <si>
    <t>22101001011001</t>
  </si>
  <si>
    <t>Factoring por pagar</t>
  </si>
  <si>
    <t>40503006002257</t>
  </si>
  <si>
    <t>R-3880 20-07-2021 RETORNO SEGURO 2021</t>
  </si>
  <si>
    <t>52101001001002</t>
  </si>
  <si>
    <t>Diferencia Sueldo Base</t>
  </si>
  <si>
    <t>52101005001001</t>
  </si>
  <si>
    <t>Aguinaldo de Fiestas Patrias</t>
  </si>
  <si>
    <t>52102001002001</t>
  </si>
  <si>
    <t>Asignación de Experiencia, Art. 48, Ley Nº 19.070</t>
  </si>
  <si>
    <t>52102005001001</t>
  </si>
  <si>
    <t>52103999999004</t>
  </si>
  <si>
    <t>Bono Invierno</t>
  </si>
  <si>
    <t>52103999999008</t>
  </si>
  <si>
    <t>Aguinaldo Fiestas Patrias Sindicato (Planta)</t>
  </si>
  <si>
    <t>52103999999108</t>
  </si>
  <si>
    <t>Aguinaldo Fiestas Patrias Sindicato (Contrata)</t>
  </si>
  <si>
    <t>40503099001002</t>
  </si>
  <si>
    <t>Aguinaldo Fiestas Patrias</t>
  </si>
  <si>
    <t>52203003001001</t>
  </si>
  <si>
    <t>Combustible para Calefacción</t>
  </si>
  <si>
    <t>52204999001001</t>
  </si>
  <si>
    <t>Formularios</t>
  </si>
  <si>
    <t>11102001001005</t>
  </si>
  <si>
    <t>Banco Estado Programas Especiales Salud 485384-9</t>
  </si>
  <si>
    <t>11102001001032</t>
  </si>
  <si>
    <t>Banco Estado TP ABDON CIFUENTES 33900001229</t>
  </si>
  <si>
    <t>14106001002002</t>
  </si>
  <si>
    <t>Instrumentos Musicales</t>
  </si>
  <si>
    <t>14903001001001</t>
  </si>
  <si>
    <t>Depreciación Acumulada de Instalaciones</t>
  </si>
  <si>
    <t>14904001003001</t>
  </si>
  <si>
    <t>Depreciación Acumulada de Otras Máquinas y Equipos</t>
  </si>
  <si>
    <t>14906001001001</t>
  </si>
  <si>
    <t>Depreciación Acumulada de Muebles</t>
  </si>
  <si>
    <t>14906001002001</t>
  </si>
  <si>
    <t>Depreciación Acumulada de Implementos Deportivos</t>
  </si>
  <si>
    <t>14906001002002</t>
  </si>
  <si>
    <t>Depreciación Acumulada de Instrumentos Musicales</t>
  </si>
  <si>
    <t>14906001002999</t>
  </si>
  <si>
    <t>Depreciación Acumulada de Otros Activos Fijos</t>
  </si>
  <si>
    <t>14908001001001</t>
  </si>
  <si>
    <t>Depreciación Acumulada de Equipos Computacionales y Periféricos</t>
  </si>
  <si>
    <t>40503006002258</t>
  </si>
  <si>
    <t xml:space="preserve">R-972 19-08-2021 CONVENIO EQUIPAMIENTO TP </t>
  </si>
  <si>
    <t>52102005001002</t>
  </si>
  <si>
    <t>52202002001001</t>
  </si>
  <si>
    <t>52905001001001</t>
  </si>
  <si>
    <t>Adquisición de Máquinas y Equipos de Oficina</t>
  </si>
  <si>
    <t>53407001001002</t>
  </si>
  <si>
    <t>Deuda Flotante (Gastos Bienes y Servicios)</t>
  </si>
  <si>
    <t>28-06-2021 -- 31-12-2021</t>
  </si>
  <si>
    <t>11102001001006</t>
  </si>
  <si>
    <t>Banco Estado Subsidios 487793-4</t>
  </si>
  <si>
    <t>12101001001001</t>
  </si>
  <si>
    <t>Deudores Varios</t>
  </si>
  <si>
    <t>14905001001001</t>
  </si>
  <si>
    <t>Depreciación Acumulada de Vehículos</t>
  </si>
  <si>
    <t>21412006001004</t>
  </si>
  <si>
    <t>Retenc.Volunt. Ah.Prev.Volunt. AFP Cuprum</t>
  </si>
  <si>
    <t>21412006001005</t>
  </si>
  <si>
    <t>Retenc.Volunt. Ah.Prev.Volunt. AFP Habitat</t>
  </si>
  <si>
    <t>21412006001006</t>
  </si>
  <si>
    <t>Retenc.Volunt. Ah.Prev.Volunt. Provida</t>
  </si>
  <si>
    <t>21412006001008</t>
  </si>
  <si>
    <t>Retenc.Volunt. Ah.Prev.Volunt. AFP Capital</t>
  </si>
  <si>
    <t>21412006001010</t>
  </si>
  <si>
    <t>Retenc.Volunt. Ah.Prev.Volunt. AFP Modelo</t>
  </si>
  <si>
    <t>22401001003003</t>
  </si>
  <si>
    <t>Ingresos por identificar</t>
  </si>
  <si>
    <t>52210004001001</t>
  </si>
  <si>
    <t>Gastos Bancarios (Intereses, Comisiones e Impuestos)</t>
  </si>
  <si>
    <t>52904001001001</t>
  </si>
  <si>
    <t>Adquisición de Mobiliario y Otros</t>
  </si>
  <si>
    <t>52905999001003</t>
  </si>
  <si>
    <t>Otras Adquisiciones</t>
  </si>
  <si>
    <t>56321001001001</t>
  </si>
  <si>
    <t>Depreciacion del Ejercicio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</si>
</sst>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C0A]#,##0"/>
    <numFmt numFmtId="165" formatCode="[$-10C0A]#,##0;\(#,##0\)"/>
    <numFmt numFmtId="166" formatCode="_-* #,##0.00_-;\-* #,##0.00_-;_-* &quot;-&quot;??_-;_-@_-"/>
  </numFmts>
  <fonts count="32" x14ac:knownFonts="1">
    <font>
      <sz val="10"/>
      <name val="Arial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name val="Comic Sans MS"/>
      <family val="4"/>
    </font>
    <font>
      <b/>
      <sz val="11"/>
      <color theme="1"/>
      <name val="Comic Sans MS"/>
      <family val="4"/>
    </font>
    <font>
      <b/>
      <sz val="10"/>
      <name val="Comic Sans MS"/>
      <family val="4"/>
    </font>
    <font>
      <b/>
      <sz val="9"/>
      <name val="Comic Sans MS"/>
      <family val="4"/>
    </font>
    <font>
      <b/>
      <sz val="9"/>
      <color rgb="FF00B050"/>
      <name val="Comic Sans MS"/>
      <family val="4"/>
    </font>
    <font>
      <sz val="10"/>
      <name val="Comic Sans MS"/>
      <family val="4"/>
    </font>
    <font>
      <b/>
      <sz val="9"/>
      <color theme="1"/>
      <name val="Comic Sans MS"/>
      <family val="4"/>
    </font>
    <font>
      <sz val="9"/>
      <name val="Comic Sans MS"/>
      <family val="4"/>
    </font>
    <font>
      <b/>
      <sz val="9"/>
      <color indexed="10"/>
      <name val="Comic Sans MS"/>
      <family val="4"/>
    </font>
    <font>
      <sz val="9"/>
      <color rgb="FF0070C0"/>
      <name val="Comic Sans MS"/>
      <family val="4"/>
    </font>
    <font>
      <sz val="9"/>
      <color theme="1"/>
      <name val="Comic Sans MS"/>
      <family val="4"/>
    </font>
    <font>
      <sz val="10"/>
      <color theme="1"/>
      <name val="Comic Sans MS"/>
      <family val="4"/>
    </font>
    <font>
      <b/>
      <sz val="10"/>
      <color rgb="FFFF0000"/>
      <name val="Comic Sans MS"/>
      <family val="4"/>
    </font>
    <font>
      <b/>
      <sz val="10"/>
      <name val="Calibri"/>
      <family val="2"/>
      <scheme val="minor"/>
    </font>
    <font>
      <b/>
      <sz val="10"/>
      <color rgb="FF00B050"/>
      <name val="Comic Sans MS"/>
      <family val="4"/>
    </font>
    <font>
      <sz val="10"/>
      <name val="Calibri"/>
      <family val="2"/>
      <scheme val="minor"/>
    </font>
    <font>
      <sz val="10"/>
      <color theme="4"/>
      <name val="Comic Sans MS"/>
      <family val="4"/>
    </font>
    <font>
      <b/>
      <sz val="8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47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166" fontId="26" fillId="0" borderId="0" applyFont="0" applyFill="0" applyBorder="0" applyAlignment="0" applyProtection="0"/>
  </cellStyleXfs>
  <cellXfs count="198">
    <xf numFmtId="0" fontId="0" fillId="0" borderId="0" xfId="0"/>
    <xf numFmtId="0" fontId="0" fillId="0" borderId="1" xfId="0" applyBorder="1" applyAlignment="1" applyProtection="1">
      <alignment vertical="top" wrapText="1"/>
      <protection locked="0"/>
    </xf>
    <xf numFmtId="0" fontId="0" fillId="0" borderId="0" xfId="0"/>
    <xf numFmtId="0" fontId="8" fillId="2" borderId="8" xfId="1" applyFont="1" applyFill="1" applyBorder="1" applyAlignment="1" applyProtection="1">
      <alignment horizontal="center" vertical="top" wrapText="1"/>
    </xf>
    <xf numFmtId="0" fontId="9" fillId="0" borderId="0" xfId="1" applyFont="1" applyFill="1" applyAlignment="1" applyProtection="1">
      <alignment horizontal="center" vertical="top" wrapText="1"/>
      <protection locked="0"/>
    </xf>
    <xf numFmtId="0" fontId="10" fillId="0" borderId="0" xfId="1" applyFont="1" applyAlignment="1" applyProtection="1">
      <alignment horizontal="center" vertical="top" wrapText="1"/>
      <protection locked="0"/>
    </xf>
    <xf numFmtId="0" fontId="11" fillId="3" borderId="8" xfId="1" applyFont="1" applyFill="1" applyBorder="1" applyProtection="1"/>
    <xf numFmtId="0" fontId="11" fillId="3" borderId="8" xfId="1" applyFont="1" applyFill="1" applyBorder="1" applyAlignment="1" applyProtection="1">
      <alignment wrapText="1"/>
    </xf>
    <xf numFmtId="3" fontId="11" fillId="3" borderId="8" xfId="1" applyNumberFormat="1" applyFont="1" applyFill="1" applyBorder="1" applyProtection="1"/>
    <xf numFmtId="0" fontId="12" fillId="0" borderId="8" xfId="1" applyFont="1" applyFill="1" applyBorder="1" applyProtection="1"/>
    <xf numFmtId="0" fontId="13" fillId="0" borderId="0" xfId="1" applyFont="1" applyProtection="1"/>
    <xf numFmtId="0" fontId="13" fillId="0" borderId="0" xfId="1" applyFont="1" applyProtection="1">
      <protection locked="0"/>
    </xf>
    <xf numFmtId="0" fontId="11" fillId="4" borderId="8" xfId="1" applyFont="1" applyFill="1" applyBorder="1" applyProtection="1"/>
    <xf numFmtId="0" fontId="11" fillId="4" borderId="8" xfId="1" applyFont="1" applyFill="1" applyBorder="1" applyAlignment="1" applyProtection="1">
      <alignment wrapText="1"/>
    </xf>
    <xf numFmtId="3" fontId="11" fillId="4" borderId="8" xfId="1" applyNumberFormat="1" applyFont="1" applyFill="1" applyBorder="1" applyProtection="1"/>
    <xf numFmtId="0" fontId="14" fillId="0" borderId="0" xfId="1" applyFont="1" applyFill="1" applyProtection="1"/>
    <xf numFmtId="0" fontId="11" fillId="5" borderId="8" xfId="1" applyFont="1" applyFill="1" applyBorder="1" applyProtection="1"/>
    <xf numFmtId="0" fontId="11" fillId="5" borderId="8" xfId="1" applyFont="1" applyFill="1" applyBorder="1" applyAlignment="1" applyProtection="1">
      <alignment wrapText="1"/>
    </xf>
    <xf numFmtId="3" fontId="15" fillId="5" borderId="8" xfId="1" applyNumberFormat="1" applyFont="1" applyFill="1" applyBorder="1" applyProtection="1"/>
    <xf numFmtId="0" fontId="15" fillId="0" borderId="8" xfId="1" applyFont="1" applyFill="1" applyBorder="1" applyProtection="1"/>
    <xf numFmtId="0" fontId="15" fillId="0" borderId="8" xfId="1" applyFont="1" applyFill="1" applyBorder="1" applyAlignment="1" applyProtection="1">
      <alignment wrapText="1"/>
    </xf>
    <xf numFmtId="3" fontId="15" fillId="0" borderId="8" xfId="1" applyNumberFormat="1" applyFont="1" applyBorder="1" applyProtection="1">
      <protection locked="0"/>
    </xf>
    <xf numFmtId="0" fontId="14" fillId="0" borderId="0" xfId="1" applyFont="1" applyFill="1" applyProtection="1">
      <protection locked="0"/>
    </xf>
    <xf numFmtId="3" fontId="15" fillId="0" borderId="8" xfId="1" applyNumberFormat="1" applyFont="1" applyFill="1" applyBorder="1" applyProtection="1">
      <protection locked="0"/>
    </xf>
    <xf numFmtId="3" fontId="11" fillId="0" borderId="8" xfId="1" applyNumberFormat="1" applyFont="1" applyFill="1" applyBorder="1" applyProtection="1">
      <protection locked="0"/>
    </xf>
    <xf numFmtId="0" fontId="11" fillId="6" borderId="8" xfId="1" applyFont="1" applyFill="1" applyBorder="1" applyAlignment="1" applyProtection="1">
      <alignment wrapText="1"/>
    </xf>
    <xf numFmtId="0" fontId="13" fillId="0" borderId="0" xfId="1" applyFont="1" applyFill="1" applyProtection="1"/>
    <xf numFmtId="0" fontId="13" fillId="0" borderId="0" xfId="1" applyFont="1" applyFill="1" applyProtection="1">
      <protection locked="0"/>
    </xf>
    <xf numFmtId="0" fontId="11" fillId="0" borderId="0" xfId="1" applyFont="1" applyFill="1" applyProtection="1">
      <protection locked="0"/>
    </xf>
    <xf numFmtId="0" fontId="15" fillId="0" borderId="0" xfId="1" applyFont="1" applyFill="1" applyProtection="1">
      <protection locked="0"/>
    </xf>
    <xf numFmtId="3" fontId="11" fillId="5" borderId="8" xfId="1" applyNumberFormat="1" applyFont="1" applyFill="1" applyBorder="1" applyProtection="1"/>
    <xf numFmtId="0" fontId="11" fillId="6" borderId="8" xfId="1" applyFont="1" applyFill="1" applyBorder="1" applyProtection="1"/>
    <xf numFmtId="3" fontId="11" fillId="6" borderId="8" xfId="1" applyNumberFormat="1" applyFont="1" applyFill="1" applyBorder="1" applyProtection="1"/>
    <xf numFmtId="0" fontId="16" fillId="0" borderId="0" xfId="1" applyFont="1" applyFill="1" applyBorder="1" applyProtection="1"/>
    <xf numFmtId="0" fontId="11" fillId="0" borderId="9" xfId="1" applyFont="1" applyFill="1" applyBorder="1" applyProtection="1">
      <protection locked="0"/>
    </xf>
    <xf numFmtId="3" fontId="15" fillId="7" borderId="8" xfId="1" applyNumberFormat="1" applyFont="1" applyFill="1" applyBorder="1" applyProtection="1"/>
    <xf numFmtId="0" fontId="15" fillId="8" borderId="8" xfId="1" applyFont="1" applyFill="1" applyBorder="1" applyProtection="1"/>
    <xf numFmtId="0" fontId="15" fillId="8" borderId="8" xfId="1" applyFont="1" applyFill="1" applyBorder="1" applyAlignment="1" applyProtection="1">
      <alignment wrapText="1"/>
    </xf>
    <xf numFmtId="3" fontId="17" fillId="8" borderId="8" xfId="1" applyNumberFormat="1" applyFont="1" applyFill="1" applyBorder="1" applyProtection="1">
      <protection locked="0"/>
    </xf>
    <xf numFmtId="0" fontId="14" fillId="0" borderId="0" xfId="1" applyFont="1" applyProtection="1">
      <protection locked="0"/>
    </xf>
    <xf numFmtId="0" fontId="15" fillId="0" borderId="8" xfId="1" applyFont="1" applyBorder="1" applyProtection="1">
      <protection locked="0"/>
    </xf>
    <xf numFmtId="0" fontId="11" fillId="9" borderId="8" xfId="1" applyFont="1" applyFill="1" applyBorder="1" applyProtection="1"/>
    <xf numFmtId="0" fontId="12" fillId="0" borderId="8" xfId="1" applyFont="1" applyFill="1" applyBorder="1" applyProtection="1">
      <protection locked="0"/>
    </xf>
    <xf numFmtId="0" fontId="15" fillId="0" borderId="8" xfId="1" applyFont="1" applyFill="1" applyBorder="1" applyProtection="1">
      <protection locked="0"/>
    </xf>
    <xf numFmtId="0" fontId="11" fillId="0" borderId="8" xfId="1" applyFont="1" applyFill="1" applyBorder="1" applyProtection="1"/>
    <xf numFmtId="0" fontId="11" fillId="0" borderId="8" xfId="1" applyFont="1" applyFill="1" applyBorder="1" applyAlignment="1" applyProtection="1">
      <alignment wrapText="1"/>
    </xf>
    <xf numFmtId="0" fontId="18" fillId="0" borderId="0" xfId="1" applyFont="1" applyFill="1" applyProtection="1"/>
    <xf numFmtId="3" fontId="17" fillId="0" borderId="8" xfId="1" applyNumberFormat="1" applyFont="1" applyBorder="1" applyProtection="1">
      <protection locked="0"/>
    </xf>
    <xf numFmtId="0" fontId="18" fillId="0" borderId="0" xfId="1" applyFont="1" applyFill="1" applyProtection="1">
      <protection locked="0"/>
    </xf>
    <xf numFmtId="3" fontId="13" fillId="0" borderId="0" xfId="1" applyNumberFormat="1" applyFont="1" applyProtection="1"/>
    <xf numFmtId="0" fontId="19" fillId="0" borderId="0" xfId="1" applyFont="1" applyFill="1" applyProtection="1"/>
    <xf numFmtId="0" fontId="10" fillId="0" borderId="0" xfId="1" applyFont="1" applyAlignment="1" applyProtection="1">
      <alignment horizontal="right"/>
    </xf>
    <xf numFmtId="3" fontId="10" fillId="8" borderId="8" xfId="1" applyNumberFormat="1" applyFont="1" applyFill="1" applyBorder="1" applyProtection="1"/>
    <xf numFmtId="0" fontId="19" fillId="0" borderId="0" xfId="1" applyFont="1" applyFill="1" applyProtection="1">
      <protection locked="0"/>
    </xf>
    <xf numFmtId="0" fontId="0" fillId="0" borderId="0" xfId="0" applyBorder="1" applyAlignment="1" applyProtection="1">
      <alignment vertical="top" readingOrder="1"/>
      <protection locked="0"/>
    </xf>
    <xf numFmtId="164" fontId="6" fillId="0" borderId="8" xfId="0" applyNumberFormat="1" applyFont="1" applyBorder="1" applyAlignment="1" applyProtection="1">
      <alignment vertical="center" readingOrder="1"/>
      <protection locked="0"/>
    </xf>
    <xf numFmtId="0" fontId="7" fillId="0" borderId="0" xfId="1" applyProtection="1">
      <protection locked="0"/>
    </xf>
    <xf numFmtId="0" fontId="9" fillId="0" borderId="0" xfId="1" applyFont="1" applyProtection="1">
      <protection locked="0"/>
    </xf>
    <xf numFmtId="0" fontId="20" fillId="0" borderId="0" xfId="1" applyFont="1" applyBorder="1" applyProtection="1">
      <protection locked="0"/>
    </xf>
    <xf numFmtId="0" fontId="20" fillId="0" borderId="0" xfId="1" applyFont="1" applyProtection="1">
      <protection locked="0"/>
    </xf>
    <xf numFmtId="0" fontId="10" fillId="2" borderId="8" xfId="1" applyFont="1" applyFill="1" applyBorder="1" applyAlignment="1" applyProtection="1">
      <alignment horizontal="center" vertical="top"/>
    </xf>
    <xf numFmtId="0" fontId="10" fillId="2" borderId="10" xfId="1" applyFont="1" applyFill="1" applyBorder="1" applyAlignment="1" applyProtection="1">
      <alignment horizontal="center" vertical="top" wrapText="1"/>
    </xf>
    <xf numFmtId="0" fontId="10" fillId="10" borderId="10" xfId="1" applyFont="1" applyFill="1" applyBorder="1" applyAlignment="1" applyProtection="1">
      <alignment horizontal="center" vertical="top" wrapText="1"/>
    </xf>
    <xf numFmtId="0" fontId="20" fillId="0" borderId="0" xfId="1" applyFont="1" applyBorder="1" applyAlignment="1" applyProtection="1">
      <alignment horizontal="center" vertical="top" wrapText="1"/>
      <protection locked="0"/>
    </xf>
    <xf numFmtId="0" fontId="20" fillId="0" borderId="0" xfId="1" applyFont="1" applyAlignment="1" applyProtection="1">
      <alignment horizontal="center" vertical="top" wrapText="1"/>
      <protection locked="0"/>
    </xf>
    <xf numFmtId="0" fontId="21" fillId="0" borderId="0" xfId="1" applyFont="1" applyProtection="1">
      <protection locked="0"/>
    </xf>
    <xf numFmtId="0" fontId="10" fillId="3" borderId="8" xfId="1" applyFont="1" applyFill="1" applyBorder="1" applyProtection="1"/>
    <xf numFmtId="0" fontId="10" fillId="3" borderId="8" xfId="1" applyFont="1" applyFill="1" applyBorder="1" applyAlignment="1" applyProtection="1">
      <alignment wrapText="1"/>
    </xf>
    <xf numFmtId="3" fontId="10" fillId="3" borderId="8" xfId="1" applyNumberFormat="1" applyFont="1" applyFill="1" applyBorder="1" applyProtection="1"/>
    <xf numFmtId="0" fontId="22" fillId="0" borderId="0" xfId="1" applyFont="1" applyFill="1" applyBorder="1" applyProtection="1">
      <protection locked="0"/>
    </xf>
    <xf numFmtId="0" fontId="22" fillId="0" borderId="0" xfId="1" applyFont="1" applyFill="1" applyProtection="1">
      <protection locked="0"/>
    </xf>
    <xf numFmtId="0" fontId="23" fillId="0" borderId="0" xfId="1" applyFont="1" applyProtection="1">
      <protection locked="0"/>
    </xf>
    <xf numFmtId="0" fontId="10" fillId="4" borderId="8" xfId="1" applyFont="1" applyFill="1" applyBorder="1" applyProtection="1"/>
    <xf numFmtId="0" fontId="10" fillId="4" borderId="8" xfId="1" applyFont="1" applyFill="1" applyBorder="1" applyAlignment="1" applyProtection="1">
      <alignment wrapText="1"/>
    </xf>
    <xf numFmtId="3" fontId="10" fillId="4" borderId="8" xfId="1" applyNumberFormat="1" applyFont="1" applyFill="1" applyBorder="1" applyProtection="1"/>
    <xf numFmtId="0" fontId="10" fillId="5" borderId="8" xfId="1" applyFont="1" applyFill="1" applyBorder="1" applyProtection="1"/>
    <xf numFmtId="0" fontId="10" fillId="5" borderId="8" xfId="1" applyFont="1" applyFill="1" applyBorder="1" applyAlignment="1" applyProtection="1">
      <alignment wrapText="1"/>
    </xf>
    <xf numFmtId="3" fontId="10" fillId="5" borderId="8" xfId="1" applyNumberFormat="1" applyFont="1" applyFill="1" applyBorder="1" applyProtection="1"/>
    <xf numFmtId="0" fontId="13" fillId="11" borderId="8" xfId="1" applyFont="1" applyFill="1" applyBorder="1" applyProtection="1"/>
    <xf numFmtId="0" fontId="13" fillId="11" borderId="8" xfId="1" applyFont="1" applyFill="1" applyBorder="1" applyAlignment="1" applyProtection="1">
      <alignment wrapText="1"/>
    </xf>
    <xf numFmtId="3" fontId="13" fillId="0" borderId="8" xfId="1" applyNumberFormat="1" applyFont="1" applyFill="1" applyBorder="1" applyProtection="1">
      <protection locked="0"/>
    </xf>
    <xf numFmtId="3" fontId="13" fillId="11" borderId="8" xfId="1" applyNumberFormat="1" applyFont="1" applyFill="1" applyBorder="1" applyProtection="1"/>
    <xf numFmtId="0" fontId="13" fillId="0" borderId="8" xfId="1" applyFont="1" applyBorder="1" applyProtection="1"/>
    <xf numFmtId="0" fontId="13" fillId="0" borderId="8" xfId="1" applyFont="1" applyBorder="1" applyAlignment="1" applyProtection="1">
      <alignment wrapText="1"/>
    </xf>
    <xf numFmtId="3" fontId="13" fillId="0" borderId="8" xfId="1" applyNumberFormat="1" applyFont="1" applyBorder="1" applyProtection="1">
      <protection locked="0"/>
    </xf>
    <xf numFmtId="0" fontId="13" fillId="0" borderId="8" xfId="1" applyFont="1" applyFill="1" applyBorder="1" applyProtection="1"/>
    <xf numFmtId="0" fontId="13" fillId="0" borderId="8" xfId="1" applyFont="1" applyFill="1" applyBorder="1" applyAlignment="1" applyProtection="1">
      <alignment wrapText="1"/>
    </xf>
    <xf numFmtId="0" fontId="23" fillId="0" borderId="0" xfId="1" applyFont="1" applyFill="1" applyProtection="1">
      <protection locked="0"/>
    </xf>
    <xf numFmtId="0" fontId="19" fillId="11" borderId="8" xfId="1" applyFont="1" applyFill="1" applyBorder="1" applyProtection="1"/>
    <xf numFmtId="0" fontId="19" fillId="11" borderId="8" xfId="1" applyFont="1" applyFill="1" applyBorder="1" applyAlignment="1" applyProtection="1">
      <alignment wrapText="1"/>
    </xf>
    <xf numFmtId="0" fontId="19" fillId="0" borderId="8" xfId="1" applyFont="1" applyBorder="1" applyProtection="1"/>
    <xf numFmtId="0" fontId="19" fillId="8" borderId="8" xfId="1" applyFont="1" applyFill="1" applyBorder="1" applyProtection="1"/>
    <xf numFmtId="3" fontId="10" fillId="0" borderId="8" xfId="1" applyNumberFormat="1" applyFont="1" applyFill="1" applyBorder="1" applyProtection="1">
      <protection locked="0"/>
    </xf>
    <xf numFmtId="3" fontId="24" fillId="0" borderId="8" xfId="1" applyNumberFormat="1" applyFont="1" applyFill="1" applyBorder="1" applyProtection="1">
      <protection locked="0"/>
    </xf>
    <xf numFmtId="0" fontId="13" fillId="11" borderId="8" xfId="1" applyFont="1" applyFill="1" applyBorder="1" applyAlignment="1" applyProtection="1">
      <alignment horizontal="left" wrapText="1"/>
    </xf>
    <xf numFmtId="0" fontId="10" fillId="6" borderId="8" xfId="1" applyFont="1" applyFill="1" applyBorder="1" applyProtection="1"/>
    <xf numFmtId="0" fontId="10" fillId="6" borderId="8" xfId="1" applyFont="1" applyFill="1" applyBorder="1" applyAlignment="1" applyProtection="1">
      <alignment wrapText="1"/>
    </xf>
    <xf numFmtId="3" fontId="10" fillId="0" borderId="8" xfId="1" applyNumberFormat="1" applyFont="1" applyFill="1" applyBorder="1" applyProtection="1"/>
    <xf numFmtId="0" fontId="9" fillId="0" borderId="8" xfId="1" applyFont="1" applyBorder="1" applyProtection="1"/>
    <xf numFmtId="3" fontId="7" fillId="0" borderId="8" xfId="1" applyNumberFormat="1" applyBorder="1" applyProtection="1"/>
    <xf numFmtId="164" fontId="6" fillId="6" borderId="8" xfId="0" applyNumberFormat="1" applyFont="1" applyFill="1" applyBorder="1" applyAlignment="1" applyProtection="1">
      <alignment vertical="center" readingOrder="1"/>
      <protection locked="0"/>
    </xf>
    <xf numFmtId="3" fontId="13" fillId="0" borderId="0" xfId="1" applyNumberFormat="1" applyFont="1" applyProtection="1">
      <protection locked="0"/>
    </xf>
    <xf numFmtId="3" fontId="7" fillId="0" borderId="0" xfId="1" applyNumberFormat="1" applyProtection="1">
      <protection locked="0"/>
    </xf>
    <xf numFmtId="0" fontId="0" fillId="0" borderId="0" xfId="0"/>
    <xf numFmtId="0" fontId="0" fillId="0" borderId="0" xfId="0"/>
    <xf numFmtId="164" fontId="5" fillId="0" borderId="0" xfId="0" applyNumberFormat="1" applyFont="1" applyAlignment="1" applyProtection="1">
      <alignment horizontal="right" vertical="center" wrapText="1" readingOrder="1"/>
      <protection locked="0"/>
    </xf>
    <xf numFmtId="0" fontId="0" fillId="0" borderId="0" xfId="0"/>
    <xf numFmtId="0" fontId="0" fillId="0" borderId="0" xfId="0"/>
    <xf numFmtId="0" fontId="0" fillId="0" borderId="0" xfId="0"/>
    <xf numFmtId="0" fontId="5" fillId="0" borderId="0" xfId="0" applyFont="1" applyAlignment="1" applyProtection="1">
      <alignment horizontal="center" vertical="center" wrapText="1" readingOrder="1"/>
      <protection locked="0"/>
    </xf>
    <xf numFmtId="0" fontId="0" fillId="0" borderId="0" xfId="0"/>
    <xf numFmtId="0" fontId="0" fillId="0" borderId="0" xfId="0"/>
    <xf numFmtId="3" fontId="20" fillId="0" borderId="0" xfId="1" applyNumberFormat="1" applyFont="1" applyProtection="1">
      <protection locked="0"/>
    </xf>
    <xf numFmtId="0" fontId="0" fillId="0" borderId="0" xfId="0"/>
    <xf numFmtId="0" fontId="5" fillId="0" borderId="3" xfId="0" applyFont="1" applyBorder="1" applyAlignment="1" applyProtection="1">
      <alignment horizontal="center" vertical="center" wrapText="1" readingOrder="1"/>
      <protection locked="0"/>
    </xf>
    <xf numFmtId="164" fontId="6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0" fontId="0" fillId="0" borderId="0" xfId="0" applyFill="1"/>
    <xf numFmtId="165" fontId="6" fillId="0" borderId="0" xfId="0" applyNumberFormat="1" applyFont="1" applyFill="1" applyAlignment="1" applyProtection="1">
      <alignment horizontal="right" vertical="center" wrapText="1" readingOrder="1"/>
      <protection locked="0"/>
    </xf>
    <xf numFmtId="165" fontId="25" fillId="0" borderId="0" xfId="0" applyNumberFormat="1" applyFont="1" applyFill="1" applyAlignment="1" applyProtection="1">
      <alignment horizontal="left" vertical="center" readingOrder="1"/>
      <protection locked="0"/>
    </xf>
    <xf numFmtId="166" fontId="0" fillId="0" borderId="0" xfId="2" applyFont="1" applyFill="1"/>
    <xf numFmtId="0" fontId="27" fillId="0" borderId="0" xfId="0" applyFont="1" applyFill="1"/>
    <xf numFmtId="164" fontId="28" fillId="0" borderId="6" xfId="0" applyNumberFormat="1" applyFont="1" applyBorder="1" applyAlignment="1" applyProtection="1">
      <alignment horizontal="right" vertical="center" wrapText="1" readingOrder="1"/>
      <protection locked="0"/>
    </xf>
    <xf numFmtId="164" fontId="6" fillId="0" borderId="8" xfId="0" applyNumberFormat="1" applyFont="1" applyFill="1" applyBorder="1" applyAlignment="1" applyProtection="1">
      <alignment vertical="center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0" xfId="0"/>
    <xf numFmtId="0" fontId="4" fillId="0" borderId="0" xfId="0" applyFont="1" applyAlignment="1" applyProtection="1">
      <alignment horizontal="left" vertical="center" wrapText="1" readingOrder="1"/>
      <protection locked="0"/>
    </xf>
    <xf numFmtId="0" fontId="5" fillId="0" borderId="3" xfId="0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 applyProtection="1">
      <alignment horizontal="center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6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164" fontId="6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28" fillId="0" borderId="5" xfId="0" applyFont="1" applyBorder="1" applyAlignment="1" applyProtection="1">
      <alignment horizontal="center" vertical="center" wrapText="1" readingOrder="1"/>
      <protection locked="0"/>
    </xf>
    <xf numFmtId="0" fontId="28" fillId="0" borderId="6" xfId="0" applyFont="1" applyBorder="1" applyAlignment="1" applyProtection="1">
      <alignment horizontal="left" vertical="center" wrapText="1" readingOrder="1"/>
      <protection locked="0"/>
    </xf>
    <xf numFmtId="164" fontId="28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5" fillId="0" borderId="2" xfId="0" applyFont="1" applyBorder="1" applyAlignment="1" applyProtection="1">
      <alignment horizontal="center" vertical="center" wrapText="1" readingOrder="1"/>
      <protection locked="0"/>
    </xf>
    <xf numFmtId="0" fontId="3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top" wrapText="1" readingOrder="1"/>
      <protection locked="0"/>
    </xf>
    <xf numFmtId="14" fontId="4" fillId="0" borderId="0" xfId="0" applyNumberFormat="1" applyFont="1" applyAlignment="1" applyProtection="1">
      <alignment horizontal="left"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2" fillId="0" borderId="0" xfId="0" applyFont="1" applyAlignment="1" applyProtection="1">
      <alignment horizontal="center" vertical="center" wrapText="1" readingOrder="1"/>
      <protection locked="0"/>
    </xf>
    <xf numFmtId="164" fontId="5" fillId="0" borderId="0" xfId="0" applyNumberFormat="1" applyFont="1" applyAlignment="1" applyProtection="1">
      <alignment horizontal="right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5" fillId="0" borderId="0" xfId="0" applyFont="1" applyAlignment="1" applyProtection="1">
      <alignment vertical="top" wrapText="1" readingOrder="1"/>
      <protection locked="0"/>
    </xf>
    <xf numFmtId="0" fontId="29" fillId="0" borderId="0" xfId="0" applyFont="1"/>
    <xf numFmtId="0" fontId="29" fillId="0" borderId="0" xfId="0" applyFont="1"/>
    <xf numFmtId="0" fontId="1" fillId="0" borderId="0" xfId="0" applyFont="1" applyAlignment="1" applyProtection="1">
      <alignment horizontal="left" vertical="center" wrapText="1" readingOrder="1"/>
      <protection locked="0"/>
    </xf>
    <xf numFmtId="0" fontId="30" fillId="0" borderId="0" xfId="0" applyFont="1" applyAlignment="1" applyProtection="1">
      <alignment horizontal="left" vertical="center" wrapText="1" readingOrder="1"/>
      <protection locked="0"/>
    </xf>
    <xf numFmtId="0" fontId="1" fillId="0" borderId="11" xfId="0" applyFont="1" applyBorder="1" applyAlignment="1" applyProtection="1">
      <alignment horizontal="center" vertical="center" wrapText="1" readingOrder="1"/>
      <protection locked="0"/>
    </xf>
    <xf numFmtId="0" fontId="1" fillId="0" borderId="3" xfId="0" applyFont="1" applyBorder="1" applyAlignment="1" applyProtection="1">
      <alignment horizontal="center" vertical="center" wrapText="1" readingOrder="1"/>
      <protection locked="0"/>
    </xf>
    <xf numFmtId="0" fontId="1" fillId="0" borderId="13" xfId="0" applyFont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0" fontId="1" fillId="0" borderId="15" xfId="0" applyFont="1" applyBorder="1" applyAlignment="1" applyProtection="1">
      <alignment horizontal="center" vertical="center" wrapText="1" readingOrder="1"/>
      <protection locked="0"/>
    </xf>
    <xf numFmtId="0" fontId="31" fillId="0" borderId="15" xfId="0" applyFont="1" applyBorder="1" applyAlignment="1" applyProtection="1">
      <alignment horizontal="center" vertical="center" wrapText="1" readingOrder="1"/>
      <protection locked="0"/>
    </xf>
    <xf numFmtId="0" fontId="1" fillId="0" borderId="11" xfId="0" applyFont="1" applyFill="1" applyBorder="1" applyAlignment="1" applyProtection="1">
      <alignment horizontal="left" vertical="center" readingOrder="1"/>
      <protection locked="0"/>
    </xf>
    <xf numFmtId="0" fontId="30" fillId="0" borderId="3" xfId="0" applyFont="1" applyFill="1" applyBorder="1" applyAlignment="1" applyProtection="1">
      <alignment horizontal="right" vertical="center" wrapText="1" readingOrder="1"/>
      <protection locked="0"/>
    </xf>
    <xf numFmtId="0" fontId="30" fillId="0" borderId="3" xfId="0" applyFont="1" applyFill="1" applyBorder="1" applyAlignment="1" applyProtection="1">
      <alignment horizontal="left" vertical="center" wrapText="1" readingOrder="1"/>
      <protection locked="0"/>
    </xf>
    <xf numFmtId="3" fontId="30" fillId="0" borderId="3" xfId="0" applyNumberFormat="1" applyFont="1" applyFill="1" applyBorder="1" applyAlignment="1" applyProtection="1">
      <alignment vertical="center" wrapText="1" readingOrder="1"/>
      <protection locked="0"/>
    </xf>
    <xf numFmtId="3" fontId="29" fillId="0" borderId="3" xfId="0" applyNumberFormat="1" applyFont="1" applyFill="1" applyBorder="1" applyAlignment="1" applyProtection="1">
      <alignment vertical="center" wrapText="1" readingOrder="1"/>
      <protection locked="0"/>
    </xf>
    <xf numFmtId="166" fontId="1" fillId="0" borderId="11" xfId="2" applyFont="1" applyFill="1" applyBorder="1" applyAlignment="1" applyProtection="1">
      <alignment horizontal="left" vertical="center" readingOrder="1"/>
      <protection locked="0"/>
    </xf>
    <xf numFmtId="166" fontId="30" fillId="0" borderId="3" xfId="2" applyFont="1" applyFill="1" applyBorder="1" applyAlignment="1" applyProtection="1">
      <alignment horizontal="right" vertical="center" wrapText="1" readingOrder="1"/>
      <protection locked="0"/>
    </xf>
    <xf numFmtId="166" fontId="30" fillId="0" borderId="3" xfId="2" applyFont="1" applyFill="1" applyBorder="1" applyAlignment="1" applyProtection="1">
      <alignment horizontal="left" vertical="center" wrapText="1" readingOrder="1"/>
      <protection locked="0"/>
    </xf>
    <xf numFmtId="166" fontId="30" fillId="0" borderId="3" xfId="2" applyFont="1" applyFill="1" applyBorder="1" applyAlignment="1" applyProtection="1">
      <alignment vertical="center" wrapText="1" readingOrder="1"/>
      <protection locked="0"/>
    </xf>
    <xf numFmtId="166" fontId="29" fillId="0" borderId="3" xfId="2" applyFont="1" applyFill="1" applyBorder="1" applyAlignment="1" applyProtection="1">
      <alignment vertical="center" wrapText="1" readingOrder="1"/>
      <protection locked="0"/>
    </xf>
    <xf numFmtId="0" fontId="1" fillId="0" borderId="11" xfId="0" applyFont="1" applyFill="1" applyBorder="1" applyAlignment="1" applyProtection="1">
      <alignment horizontal="right" vertical="center" wrapText="1" readingOrder="1"/>
      <protection locked="0"/>
    </xf>
    <xf numFmtId="165" fontId="30" fillId="0" borderId="3" xfId="0" applyNumberFormat="1" applyFont="1" applyFill="1" applyBorder="1" applyAlignment="1" applyProtection="1">
      <alignment horizontal="right" vertical="center" wrapText="1" readingOrder="1"/>
      <protection locked="0"/>
    </xf>
    <xf numFmtId="165" fontId="29" fillId="0" borderId="3" xfId="0" applyNumberFormat="1" applyFont="1" applyFill="1" applyBorder="1" applyAlignment="1" applyProtection="1">
      <alignment horizontal="right" vertical="center" wrapText="1" readingOrder="1"/>
      <protection locked="0"/>
    </xf>
    <xf numFmtId="0" fontId="1" fillId="0" borderId="2" xfId="0" applyFont="1" applyFill="1" applyBorder="1" applyAlignment="1" applyProtection="1">
      <alignment horizontal="right" vertical="center" wrapText="1" readingOrder="1"/>
      <protection locked="0"/>
    </xf>
    <xf numFmtId="0" fontId="29" fillId="0" borderId="4" xfId="0" applyFont="1" applyFill="1" applyBorder="1" applyAlignment="1" applyProtection="1">
      <alignment vertical="top" wrapText="1"/>
      <protection locked="0"/>
    </xf>
    <xf numFmtId="0" fontId="29" fillId="0" borderId="3" xfId="0" applyFont="1" applyFill="1" applyBorder="1" applyAlignment="1" applyProtection="1">
      <alignment vertical="top" wrapText="1"/>
      <protection locked="0"/>
    </xf>
    <xf numFmtId="165" fontId="1" fillId="0" borderId="3" xfId="0" applyNumberFormat="1" applyFont="1" applyFill="1" applyBorder="1" applyAlignment="1" applyProtection="1">
      <alignment horizontal="right" vertical="center" wrapText="1" readingOrder="1"/>
      <protection locked="0"/>
    </xf>
    <xf numFmtId="165" fontId="31" fillId="0" borderId="3" xfId="0" applyNumberFormat="1" applyFont="1" applyFill="1" applyBorder="1" applyAlignment="1" applyProtection="1">
      <alignment horizontal="right" vertical="center" wrapText="1" readingOrder="1"/>
      <protection locked="0"/>
    </xf>
    <xf numFmtId="0" fontId="29" fillId="0" borderId="0" xfId="0" applyFont="1" applyFill="1"/>
    <xf numFmtId="0" fontId="1" fillId="0" borderId="0" xfId="0" applyFont="1" applyFill="1" applyAlignment="1" applyProtection="1">
      <alignment horizontal="left" vertical="center" wrapText="1" readingOrder="1"/>
      <protection locked="0"/>
    </xf>
    <xf numFmtId="0" fontId="30" fillId="0" borderId="0" xfId="0" applyFont="1" applyFill="1" applyAlignment="1" applyProtection="1">
      <alignment horizontal="left" vertical="center" wrapText="1" readingOrder="1"/>
      <protection locked="0"/>
    </xf>
    <xf numFmtId="0" fontId="29" fillId="0" borderId="0" xfId="0" applyFont="1" applyFill="1"/>
    <xf numFmtId="3" fontId="29" fillId="0" borderId="0" xfId="0" applyNumberFormat="1" applyFont="1" applyFill="1"/>
    <xf numFmtId="0" fontId="1" fillId="0" borderId="3" xfId="0" applyFont="1" applyFill="1" applyBorder="1" applyAlignment="1" applyProtection="1">
      <alignment horizontal="right" vertical="center" wrapText="1" readingOrder="1"/>
      <protection locked="0"/>
    </xf>
    <xf numFmtId="0" fontId="1" fillId="0" borderId="3" xfId="0" applyFont="1" applyFill="1" applyBorder="1" applyAlignment="1" applyProtection="1">
      <alignment horizontal="left" vertical="center" wrapText="1" readingOrder="1"/>
      <protection locked="0"/>
    </xf>
    <xf numFmtId="3" fontId="1" fillId="0" borderId="3" xfId="0" applyNumberFormat="1" applyFont="1" applyFill="1" applyBorder="1" applyAlignment="1" applyProtection="1">
      <alignment vertical="center" wrapText="1" readingOrder="1"/>
      <protection locked="0"/>
    </xf>
    <xf numFmtId="3" fontId="31" fillId="0" borderId="3" xfId="0" applyNumberFormat="1" applyFont="1" applyFill="1" applyBorder="1" applyAlignment="1" applyProtection="1">
      <alignment vertical="center" wrapText="1" readingOrder="1"/>
      <protection locked="0"/>
    </xf>
    <xf numFmtId="3" fontId="29" fillId="0" borderId="12" xfId="0" applyNumberFormat="1" applyFont="1" applyFill="1" applyBorder="1" applyAlignment="1" applyProtection="1">
      <alignment vertical="center" wrapText="1" readingOrder="1"/>
      <protection locked="0"/>
    </xf>
    <xf numFmtId="0" fontId="1" fillId="0" borderId="11" xfId="0" applyFont="1" applyBorder="1" applyAlignment="1" applyProtection="1">
      <alignment horizontal="left" vertical="center" readingOrder="1"/>
      <protection locked="0"/>
    </xf>
    <xf numFmtId="0" fontId="30" fillId="0" borderId="3" xfId="0" applyFont="1" applyBorder="1" applyAlignment="1" applyProtection="1">
      <alignment horizontal="right" vertical="center" wrapText="1" readingOrder="1"/>
      <protection locked="0"/>
    </xf>
    <xf numFmtId="0" fontId="30" fillId="0" borderId="3" xfId="0" applyFont="1" applyBorder="1" applyAlignment="1" applyProtection="1">
      <alignment horizontal="left" vertical="center" wrapText="1" readingOrder="1"/>
      <protection locked="0"/>
    </xf>
    <xf numFmtId="165" fontId="30" fillId="0" borderId="3" xfId="0" applyNumberFormat="1" applyFont="1" applyBorder="1" applyAlignment="1" applyProtection="1">
      <alignment vertical="center" wrapText="1" readingOrder="1"/>
      <protection locked="0"/>
    </xf>
    <xf numFmtId="165" fontId="30" fillId="0" borderId="4" xfId="0" applyNumberFormat="1" applyFont="1" applyBorder="1" applyAlignment="1" applyProtection="1">
      <alignment vertical="center" wrapText="1" readingOrder="1"/>
      <protection locked="0"/>
    </xf>
    <xf numFmtId="165" fontId="29" fillId="0" borderId="8" xfId="0" applyNumberFormat="1" applyFont="1" applyBorder="1" applyAlignment="1" applyProtection="1">
      <alignment vertical="center" wrapText="1" readingOrder="1"/>
      <protection locked="0"/>
    </xf>
    <xf numFmtId="3" fontId="30" fillId="0" borderId="16" xfId="0" applyNumberFormat="1" applyFont="1" applyBorder="1" applyAlignment="1" applyProtection="1">
      <alignment horizontal="right" vertical="center" wrapText="1" readingOrder="1"/>
      <protection locked="0"/>
    </xf>
    <xf numFmtId="0" fontId="1" fillId="0" borderId="2" xfId="0" applyFont="1" applyBorder="1" applyAlignment="1" applyProtection="1">
      <alignment horizontal="right" vertical="center" wrapText="1" readingOrder="1"/>
      <protection locked="0"/>
    </xf>
    <xf numFmtId="0" fontId="29" fillId="0" borderId="4" xfId="0" applyFont="1" applyBorder="1" applyAlignment="1" applyProtection="1">
      <alignment vertical="top" wrapText="1"/>
      <protection locked="0"/>
    </xf>
    <xf numFmtId="0" fontId="29" fillId="0" borderId="3" xfId="0" applyFont="1" applyBorder="1" applyAlignment="1" applyProtection="1">
      <alignment vertical="top" wrapText="1"/>
      <protection locked="0"/>
    </xf>
    <xf numFmtId="165" fontId="1" fillId="0" borderId="3" xfId="0" applyNumberFormat="1" applyFont="1" applyBorder="1" applyAlignment="1" applyProtection="1">
      <alignment horizontal="right" vertical="center" wrapText="1" readingOrder="1"/>
      <protection locked="0"/>
    </xf>
    <xf numFmtId="165" fontId="1" fillId="0" borderId="4" xfId="0" applyNumberFormat="1" applyFont="1" applyBorder="1" applyAlignment="1" applyProtection="1">
      <alignment horizontal="right" vertical="center" wrapText="1" readingOrder="1"/>
      <protection locked="0"/>
    </xf>
    <xf numFmtId="165" fontId="31" fillId="0" borderId="8" xfId="0" applyNumberFormat="1" applyFont="1" applyBorder="1" applyAlignment="1" applyProtection="1">
      <alignment horizontal="right" vertical="center" wrapText="1" readingOrder="1"/>
      <protection locked="0"/>
    </xf>
    <xf numFmtId="165" fontId="1" fillId="0" borderId="6" xfId="0" applyNumberFormat="1" applyFont="1" applyBorder="1" applyAlignment="1" applyProtection="1">
      <alignment horizontal="right" vertical="center" wrapText="1" readingOrder="1"/>
      <protection locked="0"/>
    </xf>
  </cellXfs>
  <cellStyles count="3">
    <cellStyle name="Millares 2" xfId="2"/>
    <cellStyle name="Normal" xfId="0" builtinId="0"/>
    <cellStyle name="Normal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1</xdr:row>
      <xdr:rowOff>371475</xdr:rowOff>
    </xdr:to>
    <xdr:pic>
      <xdr:nvPicPr>
        <xdr:cNvPr id="2" name="Picture 0" descr="I_132_1_H">
          <a:extLst>
            <a:ext uri="{FF2B5EF4-FFF2-40B4-BE49-F238E27FC236}">
              <a16:creationId xmlns:a16="http://schemas.microsoft.com/office/drawing/2014/main" id="{11CC97F2-43FC-4514-93FF-8092AC270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3347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800100</xdr:colOff>
      <xdr:row>2</xdr:row>
      <xdr:rowOff>57150</xdr:rowOff>
    </xdr:to>
    <xdr:pic>
      <xdr:nvPicPr>
        <xdr:cNvPr id="1024" name="Picture 0" descr="I_240_1_H">
          <a:extLst>
            <a:ext uri="{FF2B5EF4-FFF2-40B4-BE49-F238E27FC236}">
              <a16:creationId xmlns:a16="http://schemas.microsoft.com/office/drawing/2014/main" id="{00000000-0008-0000-03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00100" cy="600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sus\Documents\Coresam\Balance%20Presupuestario\Educacion\Balance%20Presupuestario%20Educacion%20Ener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sus\Documents\Coresam\Balance%20Presupuestario\Educacion\Balance%20Presupuestario%20Educacion%20Ago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EjecucionPresupuesto"/>
      <sheetName val="Ingresos"/>
      <sheetName val="Egresos"/>
      <sheetName val="Balance"/>
    </sheetNames>
    <sheetDataSet>
      <sheetData sheetId="0"/>
      <sheetData sheetId="1">
        <row r="2">
          <cell r="A2" t="str">
            <v>EEE.03.00.000.000.000</v>
          </cell>
        </row>
        <row r="3">
          <cell r="A3" t="str">
            <v>EEE.03.01.000.000.000</v>
          </cell>
          <cell r="B3" t="str">
            <v>PATENTES Y TASAS POR DERECHOS</v>
          </cell>
        </row>
        <row r="4">
          <cell r="A4" t="str">
            <v>EEE.03.01.001.000.000</v>
          </cell>
          <cell r="B4" t="str">
            <v>Patentes Municipales</v>
          </cell>
        </row>
        <row r="5">
          <cell r="A5" t="str">
            <v>EEE.03.01.001.001.000</v>
          </cell>
          <cell r="B5" t="str">
            <v>De Beneficio Municipal</v>
          </cell>
        </row>
        <row r="6">
          <cell r="A6" t="str">
            <v>EEE.03.01.001.002.000</v>
          </cell>
          <cell r="B6" t="str">
            <v>De Beneficio Fondo Común Municipal</v>
          </cell>
        </row>
        <row r="7">
          <cell r="A7" t="str">
            <v>EEE.03.01.002.000.000</v>
          </cell>
          <cell r="B7" t="str">
            <v>Derechos de Aseo</v>
          </cell>
        </row>
        <row r="8">
          <cell r="A8" t="str">
            <v>EEE.03.01.002.001.000</v>
          </cell>
          <cell r="B8" t="str">
            <v>En Impuesto Territorial</v>
          </cell>
        </row>
        <row r="9">
          <cell r="A9" t="str">
            <v>EEE.03.01.002.002.000</v>
          </cell>
          <cell r="B9" t="str">
            <v>En Patentes Municipales</v>
          </cell>
        </row>
        <row r="10">
          <cell r="A10" t="str">
            <v>EEE.03.01.002.003.000</v>
          </cell>
          <cell r="B10" t="str">
            <v>Cobro Directo</v>
          </cell>
        </row>
        <row r="11">
          <cell r="A11" t="str">
            <v>EEE.03.01.003.000.000</v>
          </cell>
          <cell r="B11" t="str">
            <v>Otros Derechos</v>
          </cell>
        </row>
        <row r="12">
          <cell r="A12" t="str">
            <v>EEE.03.01.003.001.000</v>
          </cell>
          <cell r="B12" t="str">
            <v>Urbanización y Construcción</v>
          </cell>
        </row>
        <row r="13">
          <cell r="A13" t="str">
            <v>EEE.03.01.003.002.000</v>
          </cell>
          <cell r="B13" t="str">
            <v>Permisos Provisorios</v>
          </cell>
        </row>
        <row r="14">
          <cell r="A14" t="str">
            <v>EEE.03.01.003.003.000</v>
          </cell>
          <cell r="B14" t="str">
            <v>Propaganda</v>
          </cell>
        </row>
        <row r="15">
          <cell r="A15" t="str">
            <v>EEE.03.01.003.004.000</v>
          </cell>
          <cell r="B15" t="str">
            <v>Transferencia de Vehículos</v>
          </cell>
        </row>
        <row r="16">
          <cell r="A16" t="str">
            <v>EEE.03.01.003.999.000</v>
          </cell>
          <cell r="B16" t="str">
            <v>Otros</v>
          </cell>
        </row>
        <row r="17">
          <cell r="A17" t="str">
            <v>EEE.03.01.004.000.000</v>
          </cell>
          <cell r="B17" t="str">
            <v xml:space="preserve">Derechos de Explotación  </v>
          </cell>
        </row>
        <row r="18">
          <cell r="A18" t="str">
            <v>EEE.03.01.004.001.000</v>
          </cell>
          <cell r="B18" t="str">
            <v>Concesiones</v>
          </cell>
        </row>
        <row r="19">
          <cell r="A19" t="str">
            <v>EEE.03.01.999.000.000</v>
          </cell>
          <cell r="B19" t="str">
            <v>Otras</v>
          </cell>
        </row>
        <row r="20">
          <cell r="A20" t="str">
            <v>EEE.03.02.000.000.000</v>
          </cell>
          <cell r="B20" t="str">
            <v>PERMISOS Y LICENCIAS</v>
          </cell>
        </row>
        <row r="21">
          <cell r="A21" t="str">
            <v>EEE.03.02.001.000.000</v>
          </cell>
          <cell r="B21" t="str">
            <v>Permisos de Circulación</v>
          </cell>
        </row>
        <row r="22">
          <cell r="A22" t="str">
            <v>EEE.03.02.001.001.000</v>
          </cell>
          <cell r="B22" t="str">
            <v>De Beneficio Municipal</v>
          </cell>
        </row>
        <row r="23">
          <cell r="A23" t="str">
            <v>EEE.03.02.001.002.000</v>
          </cell>
          <cell r="B23" t="str">
            <v>De Beneficio Fondo Común Municipal</v>
          </cell>
        </row>
        <row r="24">
          <cell r="A24" t="str">
            <v>EEE.03.02.002.000.000</v>
          </cell>
          <cell r="B24" t="str">
            <v>Licencias de Conducir y similares</v>
          </cell>
        </row>
        <row r="25">
          <cell r="A25" t="str">
            <v>EEE.03.02.999.000.000</v>
          </cell>
          <cell r="B25" t="str">
            <v>Otros</v>
          </cell>
        </row>
        <row r="26">
          <cell r="A26" t="str">
            <v>EEE.03.03.000.000.000</v>
          </cell>
          <cell r="B26" t="str">
            <v>PARTICIPACION EN IMPUESTO TERRITORIAL (ART. 37 DL 3063)</v>
          </cell>
        </row>
        <row r="27">
          <cell r="A27" t="str">
            <v>EEE.03.99.000.000.000</v>
          </cell>
          <cell r="B27" t="str">
            <v>OTROS TRIBUTOS</v>
          </cell>
        </row>
      </sheetData>
      <sheetData sheetId="2">
        <row r="3">
          <cell r="A3" t="str">
            <v>EEE.21.00.000.000.000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EjecucionPresupuesto"/>
      <sheetName val="Ingresos"/>
      <sheetName val="Egresos"/>
      <sheetName val="Balance"/>
    </sheetNames>
    <sheetDataSet>
      <sheetData sheetId="0"/>
      <sheetData sheetId="1">
        <row r="2">
          <cell r="C2">
            <v>0</v>
          </cell>
        </row>
        <row r="3">
          <cell r="C3">
            <v>0</v>
          </cell>
          <cell r="D3">
            <v>0</v>
          </cell>
          <cell r="E3">
            <v>0</v>
          </cell>
          <cell r="F3">
            <v>0</v>
          </cell>
        </row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</row>
        <row r="5">
          <cell r="E5">
            <v>0</v>
          </cell>
        </row>
        <row r="6">
          <cell r="E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</row>
        <row r="8">
          <cell r="E8">
            <v>0</v>
          </cell>
        </row>
        <row r="9">
          <cell r="E9">
            <v>0</v>
          </cell>
        </row>
        <row r="10">
          <cell r="E10">
            <v>0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</row>
        <row r="12">
          <cell r="E12">
            <v>0</v>
          </cell>
        </row>
        <row r="13">
          <cell r="E13">
            <v>0</v>
          </cell>
        </row>
        <row r="14">
          <cell r="E14">
            <v>0</v>
          </cell>
        </row>
        <row r="15">
          <cell r="E15">
            <v>0</v>
          </cell>
        </row>
        <row r="16">
          <cell r="E16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</row>
        <row r="18">
          <cell r="E18">
            <v>0</v>
          </cell>
        </row>
        <row r="19">
          <cell r="E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</row>
        <row r="22">
          <cell r="E22">
            <v>0</v>
          </cell>
        </row>
        <row r="23">
          <cell r="E23">
            <v>0</v>
          </cell>
        </row>
        <row r="24">
          <cell r="E24">
            <v>0</v>
          </cell>
        </row>
        <row r="25">
          <cell r="E25">
            <v>0</v>
          </cell>
        </row>
        <row r="26">
          <cell r="E26">
            <v>0</v>
          </cell>
        </row>
        <row r="27">
          <cell r="E27">
            <v>0</v>
          </cell>
        </row>
      </sheetData>
      <sheetData sheetId="2">
        <row r="3">
          <cell r="C3">
            <v>10254873000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09"/>
  <sheetViews>
    <sheetView showGridLines="0" tabSelected="1" workbookViewId="0">
      <pane ySplit="10" topLeftCell="A11" activePane="bottomLeft" state="frozenSplit"/>
      <selection pane="bottomLeft" activeCell="C12" sqref="C12"/>
    </sheetView>
  </sheetViews>
  <sheetFormatPr baseColWidth="10" defaultColWidth="9.140625" defaultRowHeight="14.25" x14ac:dyDescent="0.2"/>
  <cols>
    <col min="1" max="1" width="22.42578125" style="147" customWidth="1"/>
    <col min="2" max="2" width="2.42578125" style="147" customWidth="1"/>
    <col min="3" max="3" width="66.85546875" style="147" customWidth="1"/>
    <col min="4" max="6" width="14.5703125" style="147" customWidth="1"/>
    <col min="7" max="7" width="12.42578125" style="147" bestFit="1" customWidth="1"/>
    <col min="8" max="8" width="12.7109375" style="108" bestFit="1" customWidth="1"/>
    <col min="9" max="9" width="9.140625" style="108" customWidth="1"/>
    <col min="10" max="10" width="10.85546875" style="108" bestFit="1" customWidth="1"/>
    <col min="11" max="16384" width="9.140625" style="108"/>
  </cols>
  <sheetData>
    <row r="1" spans="1:12" ht="19.350000000000001" customHeight="1" x14ac:dyDescent="0.2">
      <c r="A1" s="146"/>
      <c r="B1" s="146"/>
      <c r="C1" s="146"/>
      <c r="D1" s="146"/>
      <c r="E1" s="146"/>
      <c r="F1" s="146"/>
      <c r="G1" s="146"/>
    </row>
    <row r="2" spans="1:12" ht="46.5" customHeight="1" x14ac:dyDescent="0.2">
      <c r="A2" s="146"/>
    </row>
    <row r="3" spans="1:12" ht="5.0999999999999996" customHeight="1" x14ac:dyDescent="0.2"/>
    <row r="4" spans="1:12" ht="17.100000000000001" customHeight="1" x14ac:dyDescent="0.2">
      <c r="A4" s="148" t="s">
        <v>2</v>
      </c>
      <c r="B4" s="149" t="s">
        <v>3</v>
      </c>
      <c r="C4" s="146"/>
      <c r="D4" s="146"/>
      <c r="E4" s="146"/>
      <c r="F4" s="146"/>
      <c r="G4" s="146"/>
    </row>
    <row r="5" spans="1:12" ht="17.100000000000001" customHeight="1" x14ac:dyDescent="0.2">
      <c r="A5" s="148" t="s">
        <v>4</v>
      </c>
      <c r="B5" s="149" t="s">
        <v>5</v>
      </c>
      <c r="C5" s="146"/>
      <c r="D5" s="146"/>
      <c r="E5" s="146"/>
      <c r="F5" s="146"/>
      <c r="G5" s="146"/>
    </row>
    <row r="6" spans="1:12" ht="17.100000000000001" customHeight="1" x14ac:dyDescent="0.2">
      <c r="A6" s="148" t="s">
        <v>8</v>
      </c>
      <c r="B6" s="149" t="str">
        <f>+Balance!D8</f>
        <v>28-06-2021 -- 31-12-2021</v>
      </c>
      <c r="C6" s="149"/>
      <c r="D6" s="149"/>
      <c r="E6" s="149"/>
      <c r="F6" s="149"/>
      <c r="G6" s="149"/>
    </row>
    <row r="7" spans="1:12" ht="409.6" hidden="1" customHeight="1" x14ac:dyDescent="0.2"/>
    <row r="8" spans="1:12" ht="17.100000000000001" customHeight="1" x14ac:dyDescent="0.2">
      <c r="A8" s="148" t="s">
        <v>1455</v>
      </c>
      <c r="B8" s="149" t="s">
        <v>1456</v>
      </c>
      <c r="C8" s="146"/>
      <c r="D8" s="146"/>
      <c r="E8" s="146"/>
      <c r="F8" s="146"/>
      <c r="G8" s="146"/>
    </row>
    <row r="9" spans="1:12" ht="0.95" customHeight="1" x14ac:dyDescent="0.2"/>
    <row r="10" spans="1:12" ht="17.100000000000001" customHeight="1" x14ac:dyDescent="0.2">
      <c r="A10" s="148" t="s">
        <v>6</v>
      </c>
      <c r="B10" s="149" t="s">
        <v>1457</v>
      </c>
      <c r="C10" s="149"/>
      <c r="D10" s="149"/>
      <c r="E10" s="149"/>
      <c r="F10" s="149"/>
      <c r="G10" s="149"/>
    </row>
    <row r="11" spans="1:12" ht="29.25" customHeight="1" x14ac:dyDescent="0.2">
      <c r="A11" s="150" t="s">
        <v>1458</v>
      </c>
      <c r="B11" s="151"/>
      <c r="C11" s="152" t="s">
        <v>312</v>
      </c>
      <c r="D11" s="153" t="s">
        <v>1459</v>
      </c>
      <c r="E11" s="154" t="s">
        <v>1460</v>
      </c>
      <c r="F11" s="155" t="s">
        <v>1461</v>
      </c>
      <c r="G11" s="154" t="s">
        <v>1462</v>
      </c>
      <c r="H11" s="109"/>
      <c r="J11" s="109"/>
    </row>
    <row r="12" spans="1:12" s="117" customFormat="1" ht="28.5" x14ac:dyDescent="0.2">
      <c r="A12" s="156" t="str">
        <f>Ingresos!A2</f>
        <v>EEE.03.00.000.000.000</v>
      </c>
      <c r="B12" s="157"/>
      <c r="C12" s="158" t="str">
        <f>Ingresos!B2</f>
        <v>CxC TRIBUTOS SOBRE EL USO DE BS. Y LA REALIZACION DE ACTIVIDADES</v>
      </c>
      <c r="D12" s="159">
        <f>(Ingresos!C2)/1000</f>
        <v>0</v>
      </c>
      <c r="E12" s="159">
        <f>(Ingresos!D2)/1000</f>
        <v>0</v>
      </c>
      <c r="F12" s="160">
        <f>(Ingresos!E2)/1000</f>
        <v>0</v>
      </c>
      <c r="G12" s="159">
        <f>(Ingresos!F2)/1000</f>
        <v>0</v>
      </c>
    </row>
    <row r="13" spans="1:12" s="117" customFormat="1" ht="15" x14ac:dyDescent="0.2">
      <c r="A13" s="156" t="str">
        <f>[1]Ingresos!A3</f>
        <v>EEE.03.01.000.000.000</v>
      </c>
      <c r="B13" s="157"/>
      <c r="C13" s="158" t="str">
        <f>[1]Ingresos!B3</f>
        <v>PATENTES Y TASAS POR DERECHOS</v>
      </c>
      <c r="D13" s="159">
        <f>([2]Ingresos!C3)/1000</f>
        <v>0</v>
      </c>
      <c r="E13" s="159">
        <f>([2]Ingresos!D3)/1000</f>
        <v>0</v>
      </c>
      <c r="F13" s="160">
        <f>([2]Ingresos!E3)/1000</f>
        <v>0</v>
      </c>
      <c r="G13" s="159">
        <f>([2]Ingresos!F3)/1000</f>
        <v>0</v>
      </c>
      <c r="H13" s="118"/>
      <c r="J13" s="118"/>
      <c r="L13" s="119"/>
    </row>
    <row r="14" spans="1:12" s="117" customFormat="1" ht="15" x14ac:dyDescent="0.2">
      <c r="A14" s="156" t="str">
        <f>[1]Ingresos!A4</f>
        <v>EEE.03.01.001.000.000</v>
      </c>
      <c r="B14" s="157"/>
      <c r="C14" s="158" t="str">
        <f>[1]Ingresos!B4</f>
        <v>Patentes Municipales</v>
      </c>
      <c r="D14" s="159">
        <f>([2]Ingresos!C4)/1000</f>
        <v>0</v>
      </c>
      <c r="E14" s="159">
        <f>([2]Ingresos!D4)/1000</f>
        <v>0</v>
      </c>
      <c r="F14" s="160">
        <f>([2]Ingresos!E4)/1000</f>
        <v>0</v>
      </c>
      <c r="G14" s="159">
        <f>([2]Ingresos!F4)/1000</f>
        <v>0</v>
      </c>
    </row>
    <row r="15" spans="1:12" s="117" customFormat="1" ht="15" x14ac:dyDescent="0.2">
      <c r="A15" s="156" t="str">
        <f>[1]Ingresos!A5</f>
        <v>EEE.03.01.001.001.000</v>
      </c>
      <c r="B15" s="157"/>
      <c r="C15" s="158" t="str">
        <f>[1]Ingresos!B5</f>
        <v>De Beneficio Municipal</v>
      </c>
      <c r="D15" s="159">
        <f>([2]Ingresos!C5)/1000</f>
        <v>0</v>
      </c>
      <c r="E15" s="159">
        <f>([2]Ingresos!D5)/1000</f>
        <v>0</v>
      </c>
      <c r="F15" s="160">
        <f>([2]Ingresos!E5)/1000</f>
        <v>0</v>
      </c>
      <c r="G15" s="159">
        <f>([2]Ingresos!F5)/1000</f>
        <v>0</v>
      </c>
    </row>
    <row r="16" spans="1:12" s="117" customFormat="1" ht="15" x14ac:dyDescent="0.2">
      <c r="A16" s="156" t="str">
        <f>[1]Ingresos!A6</f>
        <v>EEE.03.01.001.002.000</v>
      </c>
      <c r="B16" s="157"/>
      <c r="C16" s="158" t="str">
        <f>[1]Ingresos!B6</f>
        <v>De Beneficio Fondo Común Municipal</v>
      </c>
      <c r="D16" s="159">
        <f>([2]Ingresos!C6)/1000</f>
        <v>0</v>
      </c>
      <c r="E16" s="159">
        <f>([2]Ingresos!D6)/1000</f>
        <v>0</v>
      </c>
      <c r="F16" s="160">
        <f>([2]Ingresos!E6)/1000</f>
        <v>0</v>
      </c>
      <c r="G16" s="159">
        <f>([2]Ingresos!F6)/1000</f>
        <v>0</v>
      </c>
    </row>
    <row r="17" spans="1:7" s="117" customFormat="1" ht="15" x14ac:dyDescent="0.2">
      <c r="A17" s="156" t="str">
        <f>[1]Ingresos!A7</f>
        <v>EEE.03.01.002.000.000</v>
      </c>
      <c r="B17" s="157"/>
      <c r="C17" s="158" t="str">
        <f>[1]Ingresos!B7</f>
        <v>Derechos de Aseo</v>
      </c>
      <c r="D17" s="159">
        <f>([2]Ingresos!C7)/1000</f>
        <v>0</v>
      </c>
      <c r="E17" s="159">
        <f>([2]Ingresos!D7)/1000</f>
        <v>0</v>
      </c>
      <c r="F17" s="160">
        <f>([2]Ingresos!E7)/1000</f>
        <v>0</v>
      </c>
      <c r="G17" s="159">
        <f>([2]Ingresos!F7)/1000</f>
        <v>0</v>
      </c>
    </row>
    <row r="18" spans="1:7" s="117" customFormat="1" ht="15" x14ac:dyDescent="0.2">
      <c r="A18" s="156" t="str">
        <f>[1]Ingresos!A8</f>
        <v>EEE.03.01.002.001.000</v>
      </c>
      <c r="B18" s="157"/>
      <c r="C18" s="158" t="str">
        <f>[1]Ingresos!B8</f>
        <v>En Impuesto Territorial</v>
      </c>
      <c r="D18" s="159">
        <f>([2]Ingresos!C8)/1000</f>
        <v>0</v>
      </c>
      <c r="E18" s="159">
        <f>([2]Ingresos!D8)/1000</f>
        <v>0</v>
      </c>
      <c r="F18" s="160">
        <f>([2]Ingresos!E8)/1000</f>
        <v>0</v>
      </c>
      <c r="G18" s="159">
        <f>([2]Ingresos!F8)/1000</f>
        <v>0</v>
      </c>
    </row>
    <row r="19" spans="1:7" s="117" customFormat="1" ht="15" x14ac:dyDescent="0.2">
      <c r="A19" s="156" t="str">
        <f>[1]Ingresos!A9</f>
        <v>EEE.03.01.002.002.000</v>
      </c>
      <c r="B19" s="157"/>
      <c r="C19" s="158" t="str">
        <f>[1]Ingresos!B9</f>
        <v>En Patentes Municipales</v>
      </c>
      <c r="D19" s="159">
        <f>([2]Ingresos!C9)/1000</f>
        <v>0</v>
      </c>
      <c r="E19" s="159">
        <f>([2]Ingresos!D9)/1000</f>
        <v>0</v>
      </c>
      <c r="F19" s="160">
        <f>([2]Ingresos!E9)/1000</f>
        <v>0</v>
      </c>
      <c r="G19" s="159">
        <f>([2]Ingresos!F9)/1000</f>
        <v>0</v>
      </c>
    </row>
    <row r="20" spans="1:7" s="117" customFormat="1" ht="15" x14ac:dyDescent="0.2">
      <c r="A20" s="156" t="str">
        <f>[1]Ingresos!A10</f>
        <v>EEE.03.01.002.003.000</v>
      </c>
      <c r="B20" s="157"/>
      <c r="C20" s="158" t="str">
        <f>[1]Ingresos!B10</f>
        <v>Cobro Directo</v>
      </c>
      <c r="D20" s="159">
        <f>([2]Ingresos!C10)/1000</f>
        <v>0</v>
      </c>
      <c r="E20" s="159">
        <f>([2]Ingresos!D10)/1000</f>
        <v>0</v>
      </c>
      <c r="F20" s="160">
        <f>([2]Ingresos!E10)/1000</f>
        <v>0</v>
      </c>
      <c r="G20" s="159">
        <f>([2]Ingresos!F10)/1000</f>
        <v>0</v>
      </c>
    </row>
    <row r="21" spans="1:7" s="117" customFormat="1" ht="15" x14ac:dyDescent="0.2">
      <c r="A21" s="156" t="str">
        <f>[1]Ingresos!A11</f>
        <v>EEE.03.01.003.000.000</v>
      </c>
      <c r="B21" s="157"/>
      <c r="C21" s="158" t="str">
        <f>[1]Ingresos!B11</f>
        <v>Otros Derechos</v>
      </c>
      <c r="D21" s="159">
        <f>([2]Ingresos!C11)/1000</f>
        <v>0</v>
      </c>
      <c r="E21" s="159">
        <f>([2]Ingresos!D11)/1000</f>
        <v>0</v>
      </c>
      <c r="F21" s="160">
        <f>([2]Ingresos!E11)/1000</f>
        <v>0</v>
      </c>
      <c r="G21" s="159">
        <f>([2]Ingresos!F11)/1000</f>
        <v>0</v>
      </c>
    </row>
    <row r="22" spans="1:7" s="117" customFormat="1" ht="15" x14ac:dyDescent="0.2">
      <c r="A22" s="156" t="str">
        <f>[1]Ingresos!A12</f>
        <v>EEE.03.01.003.001.000</v>
      </c>
      <c r="B22" s="157"/>
      <c r="C22" s="158" t="str">
        <f>[1]Ingresos!B12</f>
        <v>Urbanización y Construcción</v>
      </c>
      <c r="D22" s="159">
        <f>([2]Ingresos!C12)/1000</f>
        <v>0</v>
      </c>
      <c r="E22" s="159">
        <f>([2]Ingresos!D12)/1000</f>
        <v>0</v>
      </c>
      <c r="F22" s="160">
        <f>([2]Ingresos!E12)/1000</f>
        <v>0</v>
      </c>
      <c r="G22" s="159">
        <f>([2]Ingresos!F12)/1000</f>
        <v>0</v>
      </c>
    </row>
    <row r="23" spans="1:7" s="117" customFormat="1" ht="15" x14ac:dyDescent="0.2">
      <c r="A23" s="156" t="str">
        <f>[1]Ingresos!A13</f>
        <v>EEE.03.01.003.002.000</v>
      </c>
      <c r="B23" s="157"/>
      <c r="C23" s="158" t="str">
        <f>[1]Ingresos!B13</f>
        <v>Permisos Provisorios</v>
      </c>
      <c r="D23" s="159">
        <f>([2]Ingresos!C13)/1000</f>
        <v>0</v>
      </c>
      <c r="E23" s="159">
        <f>([2]Ingresos!D13)/1000</f>
        <v>0</v>
      </c>
      <c r="F23" s="160">
        <f>([2]Ingresos!E13)/1000</f>
        <v>0</v>
      </c>
      <c r="G23" s="159">
        <f>([2]Ingresos!F13)/1000</f>
        <v>0</v>
      </c>
    </row>
    <row r="24" spans="1:7" s="117" customFormat="1" ht="15" x14ac:dyDescent="0.2">
      <c r="A24" s="156" t="str">
        <f>[1]Ingresos!A14</f>
        <v>EEE.03.01.003.003.000</v>
      </c>
      <c r="B24" s="157"/>
      <c r="C24" s="158" t="str">
        <f>[1]Ingresos!B14</f>
        <v>Propaganda</v>
      </c>
      <c r="D24" s="159">
        <f>([2]Ingresos!C14)/1000</f>
        <v>0</v>
      </c>
      <c r="E24" s="159">
        <f>([2]Ingresos!D14)/1000</f>
        <v>0</v>
      </c>
      <c r="F24" s="160">
        <f>([2]Ingresos!E14)/1000</f>
        <v>0</v>
      </c>
      <c r="G24" s="159">
        <f>([2]Ingresos!F14)/1000</f>
        <v>0</v>
      </c>
    </row>
    <row r="25" spans="1:7" s="117" customFormat="1" ht="15" x14ac:dyDescent="0.2">
      <c r="A25" s="156" t="str">
        <f>[1]Ingresos!A15</f>
        <v>EEE.03.01.003.004.000</v>
      </c>
      <c r="B25" s="157"/>
      <c r="C25" s="158" t="str">
        <f>[1]Ingresos!B15</f>
        <v>Transferencia de Vehículos</v>
      </c>
      <c r="D25" s="159">
        <f>([2]Ingresos!C15)/1000</f>
        <v>0</v>
      </c>
      <c r="E25" s="159">
        <f>([2]Ingresos!D15)/1000</f>
        <v>0</v>
      </c>
      <c r="F25" s="160">
        <f>([2]Ingresos!E15)/1000</f>
        <v>0</v>
      </c>
      <c r="G25" s="159">
        <f>([2]Ingresos!F15)/1000</f>
        <v>0</v>
      </c>
    </row>
    <row r="26" spans="1:7" s="117" customFormat="1" ht="15" x14ac:dyDescent="0.2">
      <c r="A26" s="156" t="str">
        <f>[1]Ingresos!A16</f>
        <v>EEE.03.01.003.999.000</v>
      </c>
      <c r="B26" s="157"/>
      <c r="C26" s="158" t="str">
        <f>[1]Ingresos!B16</f>
        <v>Otros</v>
      </c>
      <c r="D26" s="159">
        <f>([2]Ingresos!C16)/1000</f>
        <v>0</v>
      </c>
      <c r="E26" s="159">
        <f>([2]Ingresos!D16)/1000</f>
        <v>0</v>
      </c>
      <c r="F26" s="160">
        <f>([2]Ingresos!E16)/1000</f>
        <v>0</v>
      </c>
      <c r="G26" s="159">
        <f>([2]Ingresos!F16)/1000</f>
        <v>0</v>
      </c>
    </row>
    <row r="27" spans="1:7" s="117" customFormat="1" ht="15" x14ac:dyDescent="0.2">
      <c r="A27" s="156" t="str">
        <f>[1]Ingresos!A17</f>
        <v>EEE.03.01.004.000.000</v>
      </c>
      <c r="B27" s="157"/>
      <c r="C27" s="158" t="str">
        <f>[1]Ingresos!B17</f>
        <v xml:space="preserve">Derechos de Explotación  </v>
      </c>
      <c r="D27" s="159">
        <f>([2]Ingresos!C17)/1000</f>
        <v>0</v>
      </c>
      <c r="E27" s="159">
        <f>([2]Ingresos!D17)/1000</f>
        <v>0</v>
      </c>
      <c r="F27" s="160">
        <f>([2]Ingresos!E17)/1000</f>
        <v>0</v>
      </c>
      <c r="G27" s="159">
        <f>([2]Ingresos!F17)/1000</f>
        <v>0</v>
      </c>
    </row>
    <row r="28" spans="1:7" s="117" customFormat="1" ht="15" x14ac:dyDescent="0.2">
      <c r="A28" s="156" t="str">
        <f>[1]Ingresos!A18</f>
        <v>EEE.03.01.004.001.000</v>
      </c>
      <c r="B28" s="157"/>
      <c r="C28" s="158" t="str">
        <f>[1]Ingresos!B18</f>
        <v>Concesiones</v>
      </c>
      <c r="D28" s="159">
        <f>([2]Ingresos!C18)/1000</f>
        <v>0</v>
      </c>
      <c r="E28" s="159">
        <f>([2]Ingresos!D18)/1000</f>
        <v>0</v>
      </c>
      <c r="F28" s="160">
        <f>([2]Ingresos!E18)/1000</f>
        <v>0</v>
      </c>
      <c r="G28" s="159">
        <f>([2]Ingresos!F18)/1000</f>
        <v>0</v>
      </c>
    </row>
    <row r="29" spans="1:7" s="117" customFormat="1" ht="15" x14ac:dyDescent="0.2">
      <c r="A29" s="156" t="str">
        <f>[1]Ingresos!A19</f>
        <v>EEE.03.01.999.000.000</v>
      </c>
      <c r="B29" s="157"/>
      <c r="C29" s="158" t="str">
        <f>[1]Ingresos!B19</f>
        <v>Otras</v>
      </c>
      <c r="D29" s="159">
        <f>([2]Ingresos!C19)/1000</f>
        <v>0</v>
      </c>
      <c r="E29" s="159">
        <f>([2]Ingresos!D19)/1000</f>
        <v>0</v>
      </c>
      <c r="F29" s="160">
        <f>([2]Ingresos!E19)/1000</f>
        <v>0</v>
      </c>
      <c r="G29" s="159">
        <f>([2]Ingresos!F19)/1000</f>
        <v>0</v>
      </c>
    </row>
    <row r="30" spans="1:7" s="117" customFormat="1" ht="15" x14ac:dyDescent="0.2">
      <c r="A30" s="156" t="str">
        <f>[1]Ingresos!A20</f>
        <v>EEE.03.02.000.000.000</v>
      </c>
      <c r="B30" s="157"/>
      <c r="C30" s="158" t="str">
        <f>[1]Ingresos!B20</f>
        <v>PERMISOS Y LICENCIAS</v>
      </c>
      <c r="D30" s="159">
        <f>([2]Ingresos!C20)/1000</f>
        <v>0</v>
      </c>
      <c r="E30" s="159">
        <f>([2]Ingresos!D20)/1000</f>
        <v>0</v>
      </c>
      <c r="F30" s="160">
        <f>([2]Ingresos!E20)/1000</f>
        <v>0</v>
      </c>
      <c r="G30" s="159">
        <f>([2]Ingresos!F20)/1000</f>
        <v>0</v>
      </c>
    </row>
    <row r="31" spans="1:7" s="117" customFormat="1" ht="15" x14ac:dyDescent="0.2">
      <c r="A31" s="156" t="str">
        <f>[1]Ingresos!A21</f>
        <v>EEE.03.02.001.000.000</v>
      </c>
      <c r="B31" s="157"/>
      <c r="C31" s="158" t="str">
        <f>[1]Ingresos!B21</f>
        <v>Permisos de Circulación</v>
      </c>
      <c r="D31" s="159">
        <f>([2]Ingresos!C21)/1000</f>
        <v>0</v>
      </c>
      <c r="E31" s="159">
        <f>([2]Ingresos!D21)/1000</f>
        <v>0</v>
      </c>
      <c r="F31" s="160">
        <f>([2]Ingresos!E21)/1000</f>
        <v>0</v>
      </c>
      <c r="G31" s="159">
        <f>([2]Ingresos!F21)/1000</f>
        <v>0</v>
      </c>
    </row>
    <row r="32" spans="1:7" s="117" customFormat="1" ht="15" x14ac:dyDescent="0.2">
      <c r="A32" s="156" t="str">
        <f>[1]Ingresos!A22</f>
        <v>EEE.03.02.001.001.000</v>
      </c>
      <c r="B32" s="157"/>
      <c r="C32" s="158" t="str">
        <f>[1]Ingresos!B22</f>
        <v>De Beneficio Municipal</v>
      </c>
      <c r="D32" s="159">
        <f>([2]Ingresos!C22)/1000</f>
        <v>0</v>
      </c>
      <c r="E32" s="159">
        <f>([2]Ingresos!D22)/1000</f>
        <v>0</v>
      </c>
      <c r="F32" s="160">
        <f>([2]Ingresos!E22)/1000</f>
        <v>0</v>
      </c>
      <c r="G32" s="159">
        <f>([2]Ingresos!F22)/1000</f>
        <v>0</v>
      </c>
    </row>
    <row r="33" spans="1:7" s="117" customFormat="1" ht="15" x14ac:dyDescent="0.2">
      <c r="A33" s="156" t="str">
        <f>[1]Ingresos!A23</f>
        <v>EEE.03.02.001.002.000</v>
      </c>
      <c r="B33" s="157"/>
      <c r="C33" s="158" t="str">
        <f>[1]Ingresos!B23</f>
        <v>De Beneficio Fondo Común Municipal</v>
      </c>
      <c r="D33" s="159">
        <f>([2]Ingresos!C23)/1000</f>
        <v>0</v>
      </c>
      <c r="E33" s="159">
        <f>([2]Ingresos!D23)/1000</f>
        <v>0</v>
      </c>
      <c r="F33" s="160">
        <f>([2]Ingresos!E23)/1000</f>
        <v>0</v>
      </c>
      <c r="G33" s="159">
        <f>([2]Ingresos!F23)/1000</f>
        <v>0</v>
      </c>
    </row>
    <row r="34" spans="1:7" s="117" customFormat="1" ht="15" x14ac:dyDescent="0.2">
      <c r="A34" s="156" t="str">
        <f>[1]Ingresos!A24</f>
        <v>EEE.03.02.002.000.000</v>
      </c>
      <c r="B34" s="157"/>
      <c r="C34" s="158" t="str">
        <f>[1]Ingresos!B24</f>
        <v>Licencias de Conducir y similares</v>
      </c>
      <c r="D34" s="159">
        <f>([2]Ingresos!C24)/1000</f>
        <v>0</v>
      </c>
      <c r="E34" s="159">
        <f>([2]Ingresos!D24)/1000</f>
        <v>0</v>
      </c>
      <c r="F34" s="160">
        <f>([2]Ingresos!E24)/1000</f>
        <v>0</v>
      </c>
      <c r="G34" s="159">
        <f>([2]Ingresos!F24)/1000</f>
        <v>0</v>
      </c>
    </row>
    <row r="35" spans="1:7" s="117" customFormat="1" ht="15" x14ac:dyDescent="0.2">
      <c r="A35" s="156" t="str">
        <f>[1]Ingresos!A25</f>
        <v>EEE.03.02.999.000.000</v>
      </c>
      <c r="B35" s="157"/>
      <c r="C35" s="158" t="str">
        <f>[1]Ingresos!B25</f>
        <v>Otros</v>
      </c>
      <c r="D35" s="159">
        <f>([2]Ingresos!C25)/1000</f>
        <v>0</v>
      </c>
      <c r="E35" s="159">
        <f>([2]Ingresos!D25)/1000</f>
        <v>0</v>
      </c>
      <c r="F35" s="160">
        <f>([2]Ingresos!E25)/1000</f>
        <v>0</v>
      </c>
      <c r="G35" s="159">
        <f>([2]Ingresos!F25)/1000</f>
        <v>0</v>
      </c>
    </row>
    <row r="36" spans="1:7" s="117" customFormat="1" ht="15" x14ac:dyDescent="0.2">
      <c r="A36" s="156" t="str">
        <f>[1]Ingresos!A26</f>
        <v>EEE.03.03.000.000.000</v>
      </c>
      <c r="B36" s="157"/>
      <c r="C36" s="158" t="str">
        <f>[1]Ingresos!B26</f>
        <v>PARTICIPACION EN IMPUESTO TERRITORIAL (ART. 37 DL 3063)</v>
      </c>
      <c r="D36" s="159">
        <f>([2]Ingresos!C26)/1000</f>
        <v>0</v>
      </c>
      <c r="E36" s="159">
        <f>([2]Ingresos!D26)/1000</f>
        <v>0</v>
      </c>
      <c r="F36" s="160">
        <f>([2]Ingresos!E26)/1000</f>
        <v>0</v>
      </c>
      <c r="G36" s="159">
        <f>([2]Ingresos!F26)/1000</f>
        <v>0</v>
      </c>
    </row>
    <row r="37" spans="1:7" s="117" customFormat="1" ht="15" x14ac:dyDescent="0.2">
      <c r="A37" s="156" t="str">
        <f>[1]Ingresos!A27</f>
        <v>EEE.03.99.000.000.000</v>
      </c>
      <c r="B37" s="157"/>
      <c r="C37" s="158" t="str">
        <f>[1]Ingresos!B27</f>
        <v>OTROS TRIBUTOS</v>
      </c>
      <c r="D37" s="159">
        <f>([2]Ingresos!C27)/1000</f>
        <v>0</v>
      </c>
      <c r="E37" s="159">
        <f>([2]Ingresos!D27)/1000</f>
        <v>0</v>
      </c>
      <c r="F37" s="160">
        <f>([2]Ingresos!E27)/1000</f>
        <v>0</v>
      </c>
      <c r="G37" s="159">
        <f>([2]Ingresos!F27)/1000</f>
        <v>0</v>
      </c>
    </row>
    <row r="38" spans="1:7" s="117" customFormat="1" ht="13.5" customHeight="1" x14ac:dyDescent="0.2">
      <c r="A38" s="156" t="str">
        <f>Ingresos!A28</f>
        <v>EEE.05.00.000.000.000</v>
      </c>
      <c r="B38" s="157"/>
      <c r="C38" s="158" t="str">
        <f>Ingresos!B28</f>
        <v>CxC TRANSFERENCIAS CORRIENTES</v>
      </c>
      <c r="D38" s="159">
        <f>(Ingresos!C28)/1000</f>
        <v>16379500</v>
      </c>
      <c r="E38" s="159">
        <f>(Ingresos!D28)/1000</f>
        <v>16379500</v>
      </c>
      <c r="F38" s="160">
        <f>(Ingresos!E28)/1000</f>
        <v>9671655.1689999998</v>
      </c>
      <c r="G38" s="159">
        <f>(Ingresos!F28)/1000</f>
        <v>6707844.8310000002</v>
      </c>
    </row>
    <row r="39" spans="1:7" s="117" customFormat="1" ht="15" x14ac:dyDescent="0.2">
      <c r="A39" s="156" t="str">
        <f>Ingresos!A29</f>
        <v>EEE.05.01.000.000.000</v>
      </c>
      <c r="B39" s="157"/>
      <c r="C39" s="158" t="str">
        <f>Ingresos!B29</f>
        <v>DEL SECTOR PRIVADO</v>
      </c>
      <c r="D39" s="159">
        <f>(Ingresos!C29)/1000</f>
        <v>0</v>
      </c>
      <c r="E39" s="159">
        <f>(Ingresos!D29)/1000</f>
        <v>0</v>
      </c>
      <c r="F39" s="160">
        <f>(Ingresos!E29)/1000</f>
        <v>145285.42499999999</v>
      </c>
      <c r="G39" s="159">
        <f>(Ingresos!F29)/1000</f>
        <v>-145285.42499999999</v>
      </c>
    </row>
    <row r="40" spans="1:7" s="117" customFormat="1" ht="15" x14ac:dyDescent="0.2">
      <c r="A40" s="156" t="str">
        <f>Ingresos!A30</f>
        <v>EEE.05.03.000.000.000</v>
      </c>
      <c r="B40" s="157"/>
      <c r="C40" s="158" t="str">
        <f>Ingresos!B30</f>
        <v>DE OTRAS ENTIDADES PUBLICAS</v>
      </c>
      <c r="D40" s="159">
        <f>(Ingresos!C30)/1000</f>
        <v>16379500</v>
      </c>
      <c r="E40" s="159">
        <f>(Ingresos!D30)/1000</f>
        <v>16379500</v>
      </c>
      <c r="F40" s="160">
        <f>(Ingresos!E30)/1000</f>
        <v>9526369.7440000009</v>
      </c>
      <c r="G40" s="159">
        <f>(Ingresos!F30)/1000</f>
        <v>6853130.2560000001</v>
      </c>
    </row>
    <row r="41" spans="1:7" s="117" customFormat="1" ht="15" x14ac:dyDescent="0.2">
      <c r="A41" s="156" t="str">
        <f>Ingresos!A31</f>
        <v>EEE.05.03.002.000.000</v>
      </c>
      <c r="B41" s="157"/>
      <c r="C41" s="158" t="str">
        <f>Ingresos!B31</f>
        <v>De la Subsecretaría de Desarrollo Regional y Administrativo</v>
      </c>
      <c r="D41" s="159">
        <f>(Ingresos!C31)/1000</f>
        <v>0</v>
      </c>
      <c r="E41" s="159">
        <f>(Ingresos!D31)/1000</f>
        <v>0</v>
      </c>
      <c r="F41" s="160">
        <f>(Ingresos!E31)/1000</f>
        <v>0</v>
      </c>
      <c r="G41" s="159">
        <f>(Ingresos!F31)/1000</f>
        <v>0</v>
      </c>
    </row>
    <row r="42" spans="1:7" s="117" customFormat="1" ht="15" x14ac:dyDescent="0.2">
      <c r="A42" s="156" t="str">
        <f>Ingresos!A32</f>
        <v>EEE.05.03.002.001.000</v>
      </c>
      <c r="B42" s="157"/>
      <c r="C42" s="158" t="str">
        <f>Ingresos!B32</f>
        <v>Fortalecimiento de la Gestión Municipal</v>
      </c>
      <c r="D42" s="159">
        <f>(Ingresos!C32)/1000</f>
        <v>0</v>
      </c>
      <c r="E42" s="159">
        <f>(Ingresos!D32)/1000</f>
        <v>0</v>
      </c>
      <c r="F42" s="160">
        <f>(Ingresos!E32)/1000</f>
        <v>0</v>
      </c>
      <c r="G42" s="159">
        <f>(Ingresos!F32)/1000</f>
        <v>0</v>
      </c>
    </row>
    <row r="43" spans="1:7" s="117" customFormat="1" ht="15" x14ac:dyDescent="0.2">
      <c r="A43" s="156" t="str">
        <f>Ingresos!A33</f>
        <v>EEE.05.03.002.999.000</v>
      </c>
      <c r="B43" s="157"/>
      <c r="C43" s="158" t="str">
        <f>Ingresos!B33</f>
        <v>Otras Transferencias Corrientes  de la SUBDERE</v>
      </c>
      <c r="D43" s="159">
        <f>(Ingresos!C33)/1000</f>
        <v>0</v>
      </c>
      <c r="E43" s="159">
        <f>(Ingresos!D33)/1000</f>
        <v>0</v>
      </c>
      <c r="F43" s="160">
        <f>(Ingresos!E33)/1000</f>
        <v>0</v>
      </c>
      <c r="G43" s="159">
        <f>(Ingresos!F33)/1000</f>
        <v>0</v>
      </c>
    </row>
    <row r="44" spans="1:7" s="117" customFormat="1" ht="15" x14ac:dyDescent="0.2">
      <c r="A44" s="156" t="str">
        <f>Ingresos!A34</f>
        <v>EEE.05.03.003.000.000</v>
      </c>
      <c r="B44" s="157"/>
      <c r="C44" s="158" t="str">
        <f>Ingresos!B34</f>
        <v>De la Subsecretaría de Educación</v>
      </c>
      <c r="D44" s="159">
        <f>(Ingresos!C34)/1000</f>
        <v>14584500</v>
      </c>
      <c r="E44" s="159">
        <f>(Ingresos!D34)/1000</f>
        <v>14584500</v>
      </c>
      <c r="F44" s="160">
        <f>(Ingresos!E34)/1000</f>
        <v>8561808.3880000003</v>
      </c>
      <c r="G44" s="159">
        <f>(Ingresos!F34)/1000</f>
        <v>6022691.6119999997</v>
      </c>
    </row>
    <row r="45" spans="1:7" s="117" customFormat="1" ht="15" x14ac:dyDescent="0.2">
      <c r="A45" s="156" t="str">
        <f>Ingresos!A35</f>
        <v>EEE.05.03.003.001.000</v>
      </c>
      <c r="B45" s="157"/>
      <c r="C45" s="158" t="str">
        <f>Ingresos!B35</f>
        <v>Subvención de Escolaridad-Subvención Fiscal mensual</v>
      </c>
      <c r="D45" s="159">
        <f>(Ingresos!C35)/1000</f>
        <v>11072000</v>
      </c>
      <c r="E45" s="159">
        <f>(Ingresos!D35)/1000</f>
        <v>11072000</v>
      </c>
      <c r="F45" s="160">
        <f>(Ingresos!E35)/1000</f>
        <v>4490632.2419999996</v>
      </c>
      <c r="G45" s="159">
        <f>(Ingresos!F35)/1000</f>
        <v>6581367.7580000004</v>
      </c>
    </row>
    <row r="46" spans="1:7" s="117" customFormat="1" ht="15" x14ac:dyDescent="0.2">
      <c r="A46" s="156" t="str">
        <f>Ingresos!A36</f>
        <v>EEE.05.03.003.002.000</v>
      </c>
      <c r="B46" s="157"/>
      <c r="C46" s="158" t="str">
        <f>Ingresos!B36</f>
        <v>Subvención de Escolaridad - Subvención para Educación Especial</v>
      </c>
      <c r="D46" s="159">
        <f>(Ingresos!C36)/1000</f>
        <v>0</v>
      </c>
      <c r="E46" s="159">
        <f>(Ingresos!D36)/1000</f>
        <v>0</v>
      </c>
      <c r="F46" s="160">
        <f>(Ingresos!E36)/1000</f>
        <v>4071176.1460000002</v>
      </c>
      <c r="G46" s="159">
        <f>(Ingresos!F36)/1000</f>
        <v>-4071176.1460000002</v>
      </c>
    </row>
    <row r="47" spans="1:7" s="117" customFormat="1" ht="15" x14ac:dyDescent="0.2">
      <c r="A47" s="156" t="str">
        <f>Ingresos!A37</f>
        <v>EEE.05.03.003.003.000</v>
      </c>
      <c r="B47" s="157"/>
      <c r="C47" s="158" t="str">
        <f>Ingresos!B37</f>
        <v>Anticipos de la Subvención de Educación</v>
      </c>
      <c r="D47" s="159">
        <f>(Ingresos!C37)/1000</f>
        <v>62000</v>
      </c>
      <c r="E47" s="159">
        <f>(Ingresos!D37)/1000</f>
        <v>62000</v>
      </c>
      <c r="F47" s="160">
        <f>(Ingresos!E37)/1000</f>
        <v>0</v>
      </c>
      <c r="G47" s="159">
        <f>(Ingresos!F37)/1000</f>
        <v>62000</v>
      </c>
    </row>
    <row r="48" spans="1:7" s="117" customFormat="1" ht="15" x14ac:dyDescent="0.2">
      <c r="A48" s="156" t="str">
        <f>Ingresos!A38</f>
        <v>EEE.05.03.003.004.000</v>
      </c>
      <c r="B48" s="157"/>
      <c r="C48" s="158" t="str">
        <f>Ingresos!B38</f>
        <v>Subvención Escolar Preferencial ley N°20.248</v>
      </c>
      <c r="D48" s="159">
        <f>(Ingresos!C38)/1000</f>
        <v>0</v>
      </c>
      <c r="E48" s="159">
        <f>(Ingresos!D38)/1000</f>
        <v>0</v>
      </c>
      <c r="F48" s="160">
        <f>(Ingresos!E38)/1000</f>
        <v>0</v>
      </c>
      <c r="G48" s="159">
        <f>(Ingresos!F38)/1000</f>
        <v>0</v>
      </c>
    </row>
    <row r="49" spans="1:7" s="117" customFormat="1" ht="15" x14ac:dyDescent="0.2">
      <c r="A49" s="156" t="str">
        <f>Ingresos!A39</f>
        <v>EEE.05.03.003.999.000</v>
      </c>
      <c r="B49" s="157"/>
      <c r="C49" s="158" t="str">
        <f>Ingresos!B39</f>
        <v>Otros</v>
      </c>
      <c r="D49" s="159">
        <f>(Ingresos!C39)/1000</f>
        <v>3450500</v>
      </c>
      <c r="E49" s="159">
        <f>(Ingresos!D39)/1000</f>
        <v>3450500</v>
      </c>
      <c r="F49" s="160">
        <f>(Ingresos!E39)/1000</f>
        <v>0</v>
      </c>
      <c r="G49" s="159">
        <f>(Ingresos!F39)/1000</f>
        <v>3450500</v>
      </c>
    </row>
    <row r="50" spans="1:7" s="117" customFormat="1" ht="15" x14ac:dyDescent="0.2">
      <c r="A50" s="156" t="str">
        <f>Ingresos!A40</f>
        <v>EEE.05.03.004.000.000</v>
      </c>
      <c r="B50" s="157"/>
      <c r="C50" s="158" t="str">
        <f>Ingresos!B40</f>
        <v>De la Junta Nacional de Jardínes Infantiles</v>
      </c>
      <c r="D50" s="159">
        <f>(Ingresos!C40)/1000</f>
        <v>0</v>
      </c>
      <c r="E50" s="159">
        <f>(Ingresos!D40)/1000</f>
        <v>0</v>
      </c>
      <c r="F50" s="160">
        <f>(Ingresos!E40)/1000</f>
        <v>0</v>
      </c>
      <c r="G50" s="159">
        <f>(Ingresos!F40)/1000</f>
        <v>0</v>
      </c>
    </row>
    <row r="51" spans="1:7" s="117" customFormat="1" ht="15" x14ac:dyDescent="0.2">
      <c r="A51" s="156" t="str">
        <f>Ingresos!A41</f>
        <v>EEE.05.03.004.001.000</v>
      </c>
      <c r="B51" s="157"/>
      <c r="C51" s="158" t="str">
        <f>Ingresos!B41</f>
        <v>Convenios Educación Prebásica</v>
      </c>
      <c r="D51" s="159">
        <f>(Ingresos!C41)/1000</f>
        <v>0</v>
      </c>
      <c r="E51" s="159">
        <f>(Ingresos!D41)/1000</f>
        <v>0</v>
      </c>
      <c r="F51" s="160">
        <f>(Ingresos!E41)/1000</f>
        <v>0</v>
      </c>
      <c r="G51" s="159">
        <f>(Ingresos!F41)/1000</f>
        <v>0</v>
      </c>
    </row>
    <row r="52" spans="1:7" s="117" customFormat="1" ht="15" x14ac:dyDescent="0.2">
      <c r="A52" s="156" t="str">
        <f>Ingresos!A42</f>
        <v>EEE.05.03.005.000.000</v>
      </c>
      <c r="B52" s="157"/>
      <c r="C52" s="158" t="str">
        <f>Ingresos!B42</f>
        <v>Del Servicio Nacional de Menores</v>
      </c>
      <c r="D52" s="159">
        <f>(Ingresos!C42)/1000</f>
        <v>0</v>
      </c>
      <c r="E52" s="159">
        <f>(Ingresos!D42)/1000</f>
        <v>0</v>
      </c>
      <c r="F52" s="160">
        <f>(Ingresos!E42)/1000</f>
        <v>0</v>
      </c>
      <c r="G52" s="159">
        <f>(Ingresos!F42)/1000</f>
        <v>0</v>
      </c>
    </row>
    <row r="53" spans="1:7" s="117" customFormat="1" ht="15" x14ac:dyDescent="0.2">
      <c r="A53" s="156" t="str">
        <f>Ingresos!A43</f>
        <v>EEE.05.03.005.001.000</v>
      </c>
      <c r="B53" s="157"/>
      <c r="C53" s="158" t="str">
        <f>Ingresos!B43</f>
        <v>Subvención Menores en Situación Irregular</v>
      </c>
      <c r="D53" s="159">
        <f>(Ingresos!C43)/1000</f>
        <v>0</v>
      </c>
      <c r="E53" s="159">
        <f>(Ingresos!D43)/1000</f>
        <v>0</v>
      </c>
      <c r="F53" s="160">
        <f>(Ingresos!E43)/1000</f>
        <v>0</v>
      </c>
      <c r="G53" s="159">
        <f>(Ingresos!F43)/1000</f>
        <v>0</v>
      </c>
    </row>
    <row r="54" spans="1:7" s="117" customFormat="1" ht="15" x14ac:dyDescent="0.2">
      <c r="A54" s="156" t="str">
        <f>Ingresos!A44</f>
        <v>EEE.05.03.006.000.000</v>
      </c>
      <c r="B54" s="157"/>
      <c r="C54" s="158" t="str">
        <f>Ingresos!B44</f>
        <v>Del Servicio de Salud</v>
      </c>
      <c r="D54" s="159">
        <f>(Ingresos!C44)/1000</f>
        <v>0</v>
      </c>
      <c r="E54" s="159">
        <f>(Ingresos!D44)/1000</f>
        <v>0</v>
      </c>
      <c r="F54" s="160">
        <f>(Ingresos!E44)/1000</f>
        <v>112681.95600000001</v>
      </c>
      <c r="G54" s="159">
        <f>(Ingresos!F44)/1000</f>
        <v>-112681.95600000001</v>
      </c>
    </row>
    <row r="55" spans="1:7" s="117" customFormat="1" ht="15" x14ac:dyDescent="0.2">
      <c r="A55" s="156" t="str">
        <f>Ingresos!A45</f>
        <v>EEE.05.03.006.001.000</v>
      </c>
      <c r="B55" s="157"/>
      <c r="C55" s="158" t="str">
        <f>Ingresos!B45</f>
        <v>Atención Primaria Ley Nº 19.378 Art. 49</v>
      </c>
      <c r="D55" s="159">
        <f>(Ingresos!C45)/1000</f>
        <v>0</v>
      </c>
      <c r="E55" s="159">
        <f>(Ingresos!D45)/1000</f>
        <v>0</v>
      </c>
      <c r="F55" s="160">
        <f>(Ingresos!E45)/1000</f>
        <v>0</v>
      </c>
      <c r="G55" s="159">
        <f>(Ingresos!F45)/1000</f>
        <v>0</v>
      </c>
    </row>
    <row r="56" spans="1:7" s="117" customFormat="1" ht="15" x14ac:dyDescent="0.2">
      <c r="A56" s="156" t="str">
        <f>Ingresos!A46</f>
        <v>EEE.05.03.006.002.000</v>
      </c>
      <c r="B56" s="157"/>
      <c r="C56" s="158" t="str">
        <f>Ingresos!B46</f>
        <v>Aportes Afectados</v>
      </c>
      <c r="D56" s="159">
        <f>(Ingresos!C46)/1000</f>
        <v>0</v>
      </c>
      <c r="E56" s="159">
        <f>(Ingresos!D46)/1000</f>
        <v>0</v>
      </c>
      <c r="F56" s="160">
        <f>(Ingresos!E46)/1000</f>
        <v>112681.95600000001</v>
      </c>
      <c r="G56" s="159">
        <f>(Ingresos!F46)/1000</f>
        <v>-112681.95600000001</v>
      </c>
    </row>
    <row r="57" spans="1:7" s="117" customFormat="1" ht="15" x14ac:dyDescent="0.2">
      <c r="A57" s="156" t="str">
        <f>Ingresos!A47</f>
        <v>EEE.05.03.006.003.000</v>
      </c>
      <c r="B57" s="157"/>
      <c r="C57" s="158" t="str">
        <f>Ingresos!B47</f>
        <v>Anticipos del Aporte Estatal</v>
      </c>
      <c r="D57" s="159">
        <f>(Ingresos!C47)/1000</f>
        <v>0</v>
      </c>
      <c r="E57" s="159">
        <f>(Ingresos!D47)/1000</f>
        <v>0</v>
      </c>
      <c r="F57" s="160">
        <f>(Ingresos!E47)/1000</f>
        <v>0</v>
      </c>
      <c r="G57" s="159">
        <f>(Ingresos!F47)/1000</f>
        <v>0</v>
      </c>
    </row>
    <row r="58" spans="1:7" s="117" customFormat="1" ht="15" x14ac:dyDescent="0.2">
      <c r="A58" s="156" t="str">
        <f>Ingresos!A48</f>
        <v>EEE.05.03.007.000.000</v>
      </c>
      <c r="B58" s="157"/>
      <c r="C58" s="158" t="str">
        <f>Ingresos!B48</f>
        <v>Del Tesoro Público</v>
      </c>
      <c r="D58" s="159">
        <f>(Ingresos!C48)/1000</f>
        <v>80000</v>
      </c>
      <c r="E58" s="159">
        <f>(Ingresos!D48)/1000</f>
        <v>80000</v>
      </c>
      <c r="F58" s="160">
        <f>(Ingresos!E48)/1000</f>
        <v>0</v>
      </c>
      <c r="G58" s="159">
        <f>(Ingresos!F48)/1000</f>
        <v>80000</v>
      </c>
    </row>
    <row r="59" spans="1:7" s="117" customFormat="1" ht="15" x14ac:dyDescent="0.2">
      <c r="A59" s="156" t="str">
        <f>Ingresos!A49</f>
        <v>EEE.05.03.007.001.000</v>
      </c>
      <c r="B59" s="157"/>
      <c r="C59" s="158" t="str">
        <f>Ingresos!B49</f>
        <v>Patentes Acuícolas Ley Nº 20.033 Art. 8º</v>
      </c>
      <c r="D59" s="159">
        <f>(Ingresos!C49)/1000</f>
        <v>0</v>
      </c>
      <c r="E59" s="159">
        <f>(Ingresos!D49)/1000</f>
        <v>0</v>
      </c>
      <c r="F59" s="160">
        <f>(Ingresos!E49)/1000</f>
        <v>0</v>
      </c>
      <c r="G59" s="159">
        <f>(Ingresos!F49)/1000</f>
        <v>0</v>
      </c>
    </row>
    <row r="60" spans="1:7" s="117" customFormat="1" ht="15" x14ac:dyDescent="0.2">
      <c r="A60" s="156" t="str">
        <f>Ingresos!A50</f>
        <v>EEE.05.03.007.004.000</v>
      </c>
      <c r="B60" s="157"/>
      <c r="C60" s="158" t="str">
        <f>Ingresos!B50</f>
        <v>Bonificación Adicional Ley de Incentivo al Retiro</v>
      </c>
      <c r="D60" s="159">
        <f>(Ingresos!C50)/1000</f>
        <v>80000</v>
      </c>
      <c r="E60" s="159">
        <f>(Ingresos!D50)/1000</f>
        <v>80000</v>
      </c>
      <c r="F60" s="160">
        <f>(Ingresos!E50)/1000</f>
        <v>0</v>
      </c>
      <c r="G60" s="159">
        <f>(Ingresos!F50)/1000</f>
        <v>80000</v>
      </c>
    </row>
    <row r="61" spans="1:7" s="117" customFormat="1" ht="15" x14ac:dyDescent="0.2">
      <c r="A61" s="156" t="str">
        <f>Ingresos!A51</f>
        <v>EEE.05.03.007.999.000</v>
      </c>
      <c r="B61" s="157"/>
      <c r="C61" s="158" t="str">
        <f>Ingresos!B51</f>
        <v>Otras Transferencias Corrientes del Tesoro Público</v>
      </c>
      <c r="D61" s="159">
        <f>(Ingresos!C51)/1000</f>
        <v>0</v>
      </c>
      <c r="E61" s="159">
        <f>(Ingresos!D51)/1000</f>
        <v>0</v>
      </c>
      <c r="F61" s="160">
        <f>(Ingresos!E51)/1000</f>
        <v>0</v>
      </c>
      <c r="G61" s="159">
        <f>(Ingresos!F51)/1000</f>
        <v>0</v>
      </c>
    </row>
    <row r="62" spans="1:7" s="117" customFormat="1" ht="15" x14ac:dyDescent="0.2">
      <c r="A62" s="156" t="str">
        <f>Ingresos!A52</f>
        <v>EEE.05.03.009.000.000</v>
      </c>
      <c r="B62" s="157"/>
      <c r="C62" s="158" t="str">
        <f>Ingresos!B52</f>
        <v>De la Dirección de Educación Pública</v>
      </c>
      <c r="D62" s="159">
        <f>(Ingresos!C52)/1000</f>
        <v>0</v>
      </c>
      <c r="E62" s="159">
        <f>(Ingresos!D52)/1000</f>
        <v>0</v>
      </c>
      <c r="F62" s="160">
        <f>(Ingresos!E52)/1000</f>
        <v>0</v>
      </c>
      <c r="G62" s="159">
        <f>(Ingresos!F52)/1000</f>
        <v>0</v>
      </c>
    </row>
    <row r="63" spans="1:7" s="117" customFormat="1" ht="15" x14ac:dyDescent="0.2">
      <c r="A63" s="156" t="str">
        <f>Ingresos!A53</f>
        <v>EEE.05.03.009.001.000</v>
      </c>
      <c r="B63" s="157"/>
      <c r="C63" s="158" t="str">
        <f>Ingresos!B53</f>
        <v>Fondo de Apoyo a la Educación Pública</v>
      </c>
      <c r="D63" s="159">
        <f>(Ingresos!C53)/1000</f>
        <v>0</v>
      </c>
      <c r="E63" s="159">
        <f>(Ingresos!D53)/1000</f>
        <v>0</v>
      </c>
      <c r="F63" s="160">
        <f>(Ingresos!E53)/1000</f>
        <v>0</v>
      </c>
      <c r="G63" s="159">
        <f>(Ingresos!F53)/1000</f>
        <v>0</v>
      </c>
    </row>
    <row r="64" spans="1:7" s="117" customFormat="1" ht="15" x14ac:dyDescent="0.2">
      <c r="A64" s="156" t="str">
        <f>Ingresos!A54</f>
        <v>EEE.05.03.009.999.000</v>
      </c>
      <c r="B64" s="157"/>
      <c r="C64" s="158" t="str">
        <f>Ingresos!B54</f>
        <v>Otros</v>
      </c>
      <c r="D64" s="159">
        <f>(Ingresos!C54)/1000</f>
        <v>0</v>
      </c>
      <c r="E64" s="159">
        <f>(Ingresos!D54)/1000</f>
        <v>0</v>
      </c>
      <c r="F64" s="160">
        <f>(Ingresos!E54)/1000</f>
        <v>0</v>
      </c>
      <c r="G64" s="159">
        <f>(Ingresos!F54)/1000</f>
        <v>0</v>
      </c>
    </row>
    <row r="65" spans="1:7" s="117" customFormat="1" ht="15" x14ac:dyDescent="0.2">
      <c r="A65" s="156" t="str">
        <f>Ingresos!A55</f>
        <v>EEE.05.03.099.000.000</v>
      </c>
      <c r="B65" s="157"/>
      <c r="C65" s="158" t="str">
        <f>Ingresos!B55</f>
        <v>De Otras Entidades Públicas</v>
      </c>
      <c r="D65" s="159">
        <f>(Ingresos!C55)/1000</f>
        <v>300000</v>
      </c>
      <c r="E65" s="159">
        <f>(Ingresos!D55)/1000</f>
        <v>300000</v>
      </c>
      <c r="F65" s="160">
        <f>(Ingresos!E55)/1000</f>
        <v>144379.4</v>
      </c>
      <c r="G65" s="159">
        <f>(Ingresos!F55)/1000</f>
        <v>155620.6</v>
      </c>
    </row>
    <row r="66" spans="1:7" s="117" customFormat="1" ht="15" x14ac:dyDescent="0.2">
      <c r="A66" s="156" t="str">
        <f>Ingresos!A56</f>
        <v>EEE.05.03.100.000.000</v>
      </c>
      <c r="B66" s="157"/>
      <c r="C66" s="158" t="str">
        <f>Ingresos!B56</f>
        <v>De Otras Municipalidades</v>
      </c>
      <c r="D66" s="159">
        <f>(Ingresos!C56)/1000</f>
        <v>0</v>
      </c>
      <c r="E66" s="159">
        <f>(Ingresos!D56)/1000</f>
        <v>0</v>
      </c>
      <c r="F66" s="160">
        <f>(Ingresos!E56)/1000</f>
        <v>707500</v>
      </c>
      <c r="G66" s="159">
        <f>(Ingresos!F56)/1000</f>
        <v>-707500</v>
      </c>
    </row>
    <row r="67" spans="1:7" s="117" customFormat="1" ht="15" x14ac:dyDescent="0.2">
      <c r="A67" s="156" t="str">
        <f>Ingresos!A57</f>
        <v>EEE.05.03.101.000.000</v>
      </c>
      <c r="B67" s="157"/>
      <c r="C67" s="158" t="str">
        <f>Ingresos!B57</f>
        <v>De la Municipalidad a Servicios Incorporados a su Gestión</v>
      </c>
      <c r="D67" s="159">
        <f>(Ingresos!C57)/1000</f>
        <v>1415000</v>
      </c>
      <c r="E67" s="159">
        <f>(Ingresos!D57)/1000</f>
        <v>1415000</v>
      </c>
      <c r="F67" s="160">
        <f>(Ingresos!E57)/1000</f>
        <v>0</v>
      </c>
      <c r="G67" s="159">
        <f>(Ingresos!F57)/1000</f>
        <v>1415000</v>
      </c>
    </row>
    <row r="68" spans="1:7" s="117" customFormat="1" ht="15" x14ac:dyDescent="0.2">
      <c r="A68" s="156" t="str">
        <f>Ingresos!A58</f>
        <v>EEE.05.06.000.000.000</v>
      </c>
      <c r="B68" s="157"/>
      <c r="C68" s="158" t="str">
        <f>Ingresos!B58</f>
        <v>DE GOBIERNOS EXTRANJEROS</v>
      </c>
      <c r="D68" s="159">
        <f>(Ingresos!C58)/1000</f>
        <v>0</v>
      </c>
      <c r="E68" s="159">
        <f>(Ingresos!D58)/1000</f>
        <v>0</v>
      </c>
      <c r="F68" s="160">
        <f>(Ingresos!E58)/1000</f>
        <v>0</v>
      </c>
      <c r="G68" s="159">
        <f>(Ingresos!F58)/1000</f>
        <v>0</v>
      </c>
    </row>
    <row r="69" spans="1:7" s="117" customFormat="1" ht="15" x14ac:dyDescent="0.2">
      <c r="A69" s="156" t="str">
        <f>Ingresos!A59</f>
        <v>EEE.05.06.001.000.000</v>
      </c>
      <c r="B69" s="157"/>
      <c r="C69" s="158" t="str">
        <f>Ingresos!B59</f>
        <v>Donación de Gobiernos Extranjeros</v>
      </c>
      <c r="D69" s="159">
        <f>(Ingresos!C59)/1000</f>
        <v>0</v>
      </c>
      <c r="E69" s="159">
        <f>(Ingresos!D59)/1000</f>
        <v>0</v>
      </c>
      <c r="F69" s="160">
        <f>(Ingresos!E59)/1000</f>
        <v>0</v>
      </c>
      <c r="G69" s="159">
        <f>(Ingresos!F59)/1000</f>
        <v>0</v>
      </c>
    </row>
    <row r="70" spans="1:7" s="117" customFormat="1" ht="15" x14ac:dyDescent="0.2">
      <c r="A70" s="156" t="str">
        <f>Ingresos!A60</f>
        <v>EEE.06.00.000.000.000</v>
      </c>
      <c r="B70" s="157"/>
      <c r="C70" s="158" t="str">
        <f>Ingresos!B60</f>
        <v>CxC RENTAS DE LA PROPIEDAD</v>
      </c>
      <c r="D70" s="159">
        <f>(Ingresos!C60)/1000</f>
        <v>0</v>
      </c>
      <c r="E70" s="159">
        <f>(Ingresos!D60)/1000</f>
        <v>0</v>
      </c>
      <c r="F70" s="160">
        <f>(Ingresos!E60)/1000</f>
        <v>0</v>
      </c>
      <c r="G70" s="159">
        <f>(Ingresos!F60)/1000</f>
        <v>0</v>
      </c>
    </row>
    <row r="71" spans="1:7" s="117" customFormat="1" ht="15" x14ac:dyDescent="0.2">
      <c r="A71" s="156" t="str">
        <f>Ingresos!A61</f>
        <v>EEE.06.01.000.000.000</v>
      </c>
      <c r="B71" s="157"/>
      <c r="C71" s="158" t="str">
        <f>Ingresos!B61</f>
        <v>ARRIENDO DE ACTIVOS NO FINANCIEROS</v>
      </c>
      <c r="D71" s="159">
        <f>(Ingresos!C61)/1000</f>
        <v>0</v>
      </c>
      <c r="E71" s="159">
        <f>(Ingresos!D61)/1000</f>
        <v>0</v>
      </c>
      <c r="F71" s="160">
        <f>(Ingresos!E61)/1000</f>
        <v>0</v>
      </c>
      <c r="G71" s="159">
        <f>(Ingresos!F61)/1000</f>
        <v>0</v>
      </c>
    </row>
    <row r="72" spans="1:7" s="117" customFormat="1" ht="15" x14ac:dyDescent="0.2">
      <c r="A72" s="156" t="str">
        <f>Ingresos!A62</f>
        <v>EEE.06.02.000.000.000</v>
      </c>
      <c r="B72" s="157"/>
      <c r="C72" s="158" t="str">
        <f>Ingresos!B62</f>
        <v>DIVIDENDOS</v>
      </c>
      <c r="D72" s="159">
        <f>(Ingresos!C62)/1000</f>
        <v>0</v>
      </c>
      <c r="E72" s="159">
        <f>(Ingresos!D62)/1000</f>
        <v>0</v>
      </c>
      <c r="F72" s="160">
        <f>(Ingresos!E62)/1000</f>
        <v>0</v>
      </c>
      <c r="G72" s="159">
        <f>(Ingresos!F62)/1000</f>
        <v>0</v>
      </c>
    </row>
    <row r="73" spans="1:7" s="117" customFormat="1" ht="15" x14ac:dyDescent="0.2">
      <c r="A73" s="156" t="str">
        <f>Ingresos!A63</f>
        <v>EEE.06.03.000.000.000</v>
      </c>
      <c r="B73" s="157"/>
      <c r="C73" s="158" t="str">
        <f>Ingresos!B63</f>
        <v>INTERESES</v>
      </c>
      <c r="D73" s="159">
        <f>(Ingresos!C63)/1000</f>
        <v>0</v>
      </c>
      <c r="E73" s="159">
        <f>(Ingresos!D63)/1000</f>
        <v>0</v>
      </c>
      <c r="F73" s="160">
        <f>(Ingresos!E63)/1000</f>
        <v>0</v>
      </c>
      <c r="G73" s="159">
        <f>(Ingresos!F63)/1000</f>
        <v>0</v>
      </c>
    </row>
    <row r="74" spans="1:7" s="117" customFormat="1" ht="15" x14ac:dyDescent="0.2">
      <c r="A74" s="156" t="str">
        <f>Ingresos!A64</f>
        <v>EEE.06.04.000.000.000</v>
      </c>
      <c r="B74" s="157"/>
      <c r="C74" s="158" t="str">
        <f>Ingresos!B64</f>
        <v>PARTICIPACION DE UTILIDADES</v>
      </c>
      <c r="D74" s="159">
        <f>(Ingresos!C64)/1000</f>
        <v>0</v>
      </c>
      <c r="E74" s="159">
        <f>(Ingresos!D64)/1000</f>
        <v>0</v>
      </c>
      <c r="F74" s="160">
        <f>(Ingresos!E64)/1000</f>
        <v>0</v>
      </c>
      <c r="G74" s="159">
        <f>(Ingresos!F64)/1000</f>
        <v>0</v>
      </c>
    </row>
    <row r="75" spans="1:7" s="117" customFormat="1" ht="15" x14ac:dyDescent="0.2">
      <c r="A75" s="156" t="str">
        <f>Ingresos!A65</f>
        <v>EEE.06.99.000.000.000</v>
      </c>
      <c r="B75" s="157"/>
      <c r="C75" s="158" t="str">
        <f>Ingresos!B65</f>
        <v>OTRAS RENTAS DE LA PROPIEDAD</v>
      </c>
      <c r="D75" s="159">
        <f>(Ingresos!C65)/1000</f>
        <v>0</v>
      </c>
      <c r="E75" s="159">
        <f>(Ingresos!D65)/1000</f>
        <v>0</v>
      </c>
      <c r="F75" s="160">
        <f>(Ingresos!E65)/1000</f>
        <v>0</v>
      </c>
      <c r="G75" s="159">
        <f>(Ingresos!F65)/1000</f>
        <v>0</v>
      </c>
    </row>
    <row r="76" spans="1:7" s="117" customFormat="1" ht="15" x14ac:dyDescent="0.2">
      <c r="A76" s="156" t="str">
        <f>Ingresos!A66</f>
        <v>EEE.07.00.000.000.000</v>
      </c>
      <c r="B76" s="157"/>
      <c r="C76" s="158" t="str">
        <f>Ingresos!B66</f>
        <v>CxC INGRESOS DE OPERACIÓN</v>
      </c>
      <c r="D76" s="159">
        <f>(Ingresos!C66)/1000</f>
        <v>0</v>
      </c>
      <c r="E76" s="159">
        <f>(Ingresos!D66)/1000</f>
        <v>0</v>
      </c>
      <c r="F76" s="160">
        <f>(Ingresos!E66)/1000</f>
        <v>0</v>
      </c>
      <c r="G76" s="159">
        <f>(Ingresos!F66)/1000</f>
        <v>0</v>
      </c>
    </row>
    <row r="77" spans="1:7" s="117" customFormat="1" ht="15" x14ac:dyDescent="0.2">
      <c r="A77" s="156" t="str">
        <f>Ingresos!A67</f>
        <v>EEE.07.01.000.000.000</v>
      </c>
      <c r="B77" s="157"/>
      <c r="C77" s="158" t="str">
        <f>Ingresos!B67</f>
        <v>VENTA DE BIENES</v>
      </c>
      <c r="D77" s="159">
        <f>(Ingresos!C67)/1000</f>
        <v>0</v>
      </c>
      <c r="E77" s="159">
        <f>(Ingresos!D67)/1000</f>
        <v>0</v>
      </c>
      <c r="F77" s="160">
        <f>(Ingresos!E67)/1000</f>
        <v>0</v>
      </c>
      <c r="G77" s="159">
        <f>(Ingresos!F67)/1000</f>
        <v>0</v>
      </c>
    </row>
    <row r="78" spans="1:7" s="117" customFormat="1" ht="15" x14ac:dyDescent="0.2">
      <c r="A78" s="156" t="str">
        <f>Ingresos!A68</f>
        <v>EEE.07.02.000.000.000</v>
      </c>
      <c r="B78" s="157"/>
      <c r="C78" s="158" t="str">
        <f>Ingresos!B68</f>
        <v>VENTA DE SERVICIOS</v>
      </c>
      <c r="D78" s="159">
        <f>(Ingresos!C68)/1000</f>
        <v>0</v>
      </c>
      <c r="E78" s="159">
        <f>(Ingresos!D68)/1000</f>
        <v>0</v>
      </c>
      <c r="F78" s="160">
        <f>(Ingresos!E68)/1000</f>
        <v>0</v>
      </c>
      <c r="G78" s="159">
        <f>(Ingresos!F68)/1000</f>
        <v>0</v>
      </c>
    </row>
    <row r="79" spans="1:7" s="117" customFormat="1" ht="15" x14ac:dyDescent="0.2">
      <c r="A79" s="156" t="str">
        <f>Ingresos!A69</f>
        <v>EEE.08.00.000.000.000</v>
      </c>
      <c r="B79" s="157"/>
      <c r="C79" s="158" t="str">
        <f>Ingresos!B69</f>
        <v>CxC OTROS INGRESOS CORRIENTES</v>
      </c>
      <c r="D79" s="159">
        <f>(Ingresos!C69)/1000</f>
        <v>400000</v>
      </c>
      <c r="E79" s="159">
        <f>(Ingresos!D69)/1000</f>
        <v>400000</v>
      </c>
      <c r="F79" s="160">
        <f>(Ingresos!E69)/1000</f>
        <v>245575.93599999999</v>
      </c>
      <c r="G79" s="159">
        <f>(Ingresos!F69)/1000</f>
        <v>154424.06400000001</v>
      </c>
    </row>
    <row r="80" spans="1:7" s="117" customFormat="1" ht="15" x14ac:dyDescent="0.2">
      <c r="A80" s="156" t="str">
        <f>Ingresos!A70</f>
        <v>EEE.08.01.000.000.000</v>
      </c>
      <c r="B80" s="157"/>
      <c r="C80" s="158" t="str">
        <f>Ingresos!B70</f>
        <v>RECUPERACIONES Y REEMBOLSOS POR LICENCIAS MEDICAS</v>
      </c>
      <c r="D80" s="159">
        <f>(Ingresos!C70)/1000</f>
        <v>400000</v>
      </c>
      <c r="E80" s="159">
        <f>(Ingresos!D70)/1000</f>
        <v>400000</v>
      </c>
      <c r="F80" s="160">
        <f>(Ingresos!E70)/1000</f>
        <v>243296.61499999999</v>
      </c>
      <c r="G80" s="159">
        <f>(Ingresos!F70)/1000</f>
        <v>156703.38500000001</v>
      </c>
    </row>
    <row r="81" spans="1:7" s="117" customFormat="1" ht="15" x14ac:dyDescent="0.2">
      <c r="A81" s="156" t="str">
        <f>Ingresos!A71</f>
        <v>EEE.08.01.001.000.000</v>
      </c>
      <c r="B81" s="157"/>
      <c r="C81" s="158" t="str">
        <f>Ingresos!B71</f>
        <v>Reembolso Art. 4º Ley N º 19.345 y Ley Nº 19.117 Artículo Único</v>
      </c>
      <c r="D81" s="159">
        <f>(Ingresos!C71)/1000</f>
        <v>0</v>
      </c>
      <c r="E81" s="159">
        <f>(Ingresos!D71)/1000</f>
        <v>0</v>
      </c>
      <c r="F81" s="160">
        <f>(Ingresos!E71)/1000</f>
        <v>0</v>
      </c>
      <c r="G81" s="159">
        <f>(Ingresos!F71)/1000</f>
        <v>0</v>
      </c>
    </row>
    <row r="82" spans="1:7" s="117" customFormat="1" ht="15" x14ac:dyDescent="0.2">
      <c r="A82" s="156" t="str">
        <f>Ingresos!A72</f>
        <v>EEE.08.01.002.000.000</v>
      </c>
      <c r="B82" s="157"/>
      <c r="C82" s="158" t="str">
        <f>Ingresos!B72</f>
        <v>Recuperaciones Art. 12 Ley Nº 18.196 y Ley Nº 19.117 Artículo Único</v>
      </c>
      <c r="D82" s="159">
        <f>(Ingresos!C72)/1000</f>
        <v>400000</v>
      </c>
      <c r="E82" s="159">
        <f>(Ingresos!D72)/1000</f>
        <v>400000</v>
      </c>
      <c r="F82" s="160">
        <f>(Ingresos!E72)/1000</f>
        <v>243296.61499999999</v>
      </c>
      <c r="G82" s="159">
        <f>(Ingresos!F72)/1000</f>
        <v>156703.38500000001</v>
      </c>
    </row>
    <row r="83" spans="1:7" s="120" customFormat="1" ht="15" x14ac:dyDescent="0.2">
      <c r="A83" s="161" t="str">
        <f>Ingresos!A73</f>
        <v>EEE.08.02.000.000.000</v>
      </c>
      <c r="B83" s="162"/>
      <c r="C83" s="163" t="str">
        <f>Ingresos!B73</f>
        <v>MULTAS Y SANCIONES PECUNIARIAS</v>
      </c>
      <c r="D83" s="164">
        <f>(Ingresos!C73)/1000</f>
        <v>0</v>
      </c>
      <c r="E83" s="164">
        <f>(Ingresos!D73)/1000</f>
        <v>0</v>
      </c>
      <c r="F83" s="165">
        <f>(Ingresos!E73)/1000</f>
        <v>0</v>
      </c>
      <c r="G83" s="164">
        <f>(Ingresos!F73)/1000</f>
        <v>0</v>
      </c>
    </row>
    <row r="84" spans="1:7" s="117" customFormat="1" ht="15" x14ac:dyDescent="0.2">
      <c r="A84" s="156" t="str">
        <f>Ingresos!A74</f>
        <v>EEE.08.02.001.000.000</v>
      </c>
      <c r="B84" s="157"/>
      <c r="C84" s="158" t="str">
        <f>Ingresos!B74</f>
        <v>Multas - De Beneficio Municipal</v>
      </c>
      <c r="D84" s="159">
        <f>(Ingresos!C74)/1000</f>
        <v>0</v>
      </c>
      <c r="E84" s="159">
        <f>(Ingresos!D74)/1000</f>
        <v>0</v>
      </c>
      <c r="F84" s="160">
        <f>(Ingresos!E74)/1000</f>
        <v>0</v>
      </c>
      <c r="G84" s="159">
        <f>(Ingresos!F74)/1000</f>
        <v>0</v>
      </c>
    </row>
    <row r="85" spans="1:7" s="117" customFormat="1" ht="15" x14ac:dyDescent="0.2">
      <c r="A85" s="156" t="str">
        <f>Ingresos!A75</f>
        <v>EEE.08.02.001.001.000</v>
      </c>
      <c r="B85" s="157"/>
      <c r="C85" s="158" t="str">
        <f>Ingresos!B75</f>
        <v>Multas Ley de Tránsito</v>
      </c>
      <c r="D85" s="159">
        <f>(Ingresos!C75)/1000</f>
        <v>0</v>
      </c>
      <c r="E85" s="159">
        <f>(Ingresos!D75)/1000</f>
        <v>0</v>
      </c>
      <c r="F85" s="160">
        <f>(Ingresos!E75)/1000</f>
        <v>0</v>
      </c>
      <c r="G85" s="159">
        <f>(Ingresos!F75)/1000</f>
        <v>0</v>
      </c>
    </row>
    <row r="86" spans="1:7" s="117" customFormat="1" ht="15" x14ac:dyDescent="0.2">
      <c r="A86" s="156" t="str">
        <f>Ingresos!A76</f>
        <v>EEE.08.02.001.002.000</v>
      </c>
      <c r="B86" s="157"/>
      <c r="C86" s="158" t="str">
        <f>Ingresos!B76</f>
        <v>Multas Art. 14 N°6, Inc. 2°, ley N°18.695 – Multas TAG</v>
      </c>
      <c r="D86" s="159">
        <f>(Ingresos!C76)/1000</f>
        <v>0</v>
      </c>
      <c r="E86" s="159">
        <f>(Ingresos!D76)/1000</f>
        <v>0</v>
      </c>
      <c r="F86" s="160">
        <f>(Ingresos!E76)/1000</f>
        <v>0</v>
      </c>
      <c r="G86" s="159">
        <f>(Ingresos!F76)/1000</f>
        <v>0</v>
      </c>
    </row>
    <row r="87" spans="1:7" s="117" customFormat="1" ht="15" x14ac:dyDescent="0.2">
      <c r="A87" s="156" t="str">
        <f>Ingresos!A77</f>
        <v>EEE.08.02.001.003.000</v>
      </c>
      <c r="B87" s="157"/>
      <c r="C87" s="158" t="str">
        <f>Ingresos!B77</f>
        <v>Multas Art. 42, Decreto N°900 de 1996, Ministerio de Obras Públicas</v>
      </c>
      <c r="D87" s="159">
        <f>(Ingresos!C77)/1000</f>
        <v>0</v>
      </c>
      <c r="E87" s="159">
        <f>(Ingresos!D77)/1000</f>
        <v>0</v>
      </c>
      <c r="F87" s="160">
        <f>(Ingresos!E77)/1000</f>
        <v>0</v>
      </c>
      <c r="G87" s="159">
        <f>(Ingresos!F77)/1000</f>
        <v>0</v>
      </c>
    </row>
    <row r="88" spans="1:7" s="117" customFormat="1" ht="15" x14ac:dyDescent="0.2">
      <c r="A88" s="156" t="str">
        <f>Ingresos!A78</f>
        <v>EEE.08.02.001.004.000</v>
      </c>
      <c r="B88" s="157"/>
      <c r="C88" s="158" t="str">
        <f>Ingresos!B78</f>
        <v>Registro de Multas de Pasajeros Infractores-De Beneficio Municipal</v>
      </c>
      <c r="D88" s="159">
        <f>(Ingresos!C78)/1000</f>
        <v>0</v>
      </c>
      <c r="E88" s="159">
        <f>(Ingresos!D78)/1000</f>
        <v>0</v>
      </c>
      <c r="F88" s="160">
        <f>(Ingresos!E78)/1000</f>
        <v>0</v>
      </c>
      <c r="G88" s="159">
        <f>(Ingresos!F78)/1000</f>
        <v>0</v>
      </c>
    </row>
    <row r="89" spans="1:7" s="117" customFormat="1" ht="15" x14ac:dyDescent="0.2">
      <c r="A89" s="156" t="str">
        <f>Ingresos!A79</f>
        <v>EEE.08.02.001.999.000</v>
      </c>
      <c r="B89" s="157"/>
      <c r="C89" s="158" t="str">
        <f>Ingresos!B79</f>
        <v>Otras Multas de Beneficio Municipal</v>
      </c>
      <c r="D89" s="159">
        <f>(Ingresos!C79)/1000</f>
        <v>0</v>
      </c>
      <c r="E89" s="159">
        <f>(Ingresos!D79)/1000</f>
        <v>0</v>
      </c>
      <c r="F89" s="160">
        <f>(Ingresos!E79)/1000</f>
        <v>0</v>
      </c>
      <c r="G89" s="159">
        <f>(Ingresos!F79)/1000</f>
        <v>0</v>
      </c>
    </row>
    <row r="90" spans="1:7" s="117" customFormat="1" ht="28.5" x14ac:dyDescent="0.2">
      <c r="A90" s="156" t="str">
        <f>Ingresos!A80</f>
        <v>EEE.08.02.002.000.000</v>
      </c>
      <c r="B90" s="157"/>
      <c r="C90" s="158" t="str">
        <f>Ingresos!B80</f>
        <v>Multas Art.14, N°6, Ley N°18.695- De beneficio Fondo Común Municipal</v>
      </c>
      <c r="D90" s="159">
        <f>(Ingresos!C80)/1000</f>
        <v>0</v>
      </c>
      <c r="E90" s="159">
        <f>(Ingresos!D80)/1000</f>
        <v>0</v>
      </c>
      <c r="F90" s="160">
        <f>(Ingresos!E80)/1000</f>
        <v>0</v>
      </c>
      <c r="G90" s="159">
        <f>(Ingresos!F80)/1000</f>
        <v>0</v>
      </c>
    </row>
    <row r="91" spans="1:7" s="117" customFormat="1" ht="15" x14ac:dyDescent="0.2">
      <c r="A91" s="156" t="str">
        <f>Ingresos!A81</f>
        <v>EEE.08.02.002.001.000</v>
      </c>
      <c r="B91" s="157"/>
      <c r="C91" s="158" t="str">
        <f>Ingresos!B81</f>
        <v>Multas Art. 14 N°6, Inc. 1°, ley N°18.695 Equipo de Registro</v>
      </c>
      <c r="D91" s="159">
        <f>(Ingresos!C81)/1000</f>
        <v>0</v>
      </c>
      <c r="E91" s="159">
        <f>(Ingresos!D81)/1000</f>
        <v>0</v>
      </c>
      <c r="F91" s="160">
        <f>(Ingresos!E81)/1000</f>
        <v>0</v>
      </c>
      <c r="G91" s="159">
        <f>(Ingresos!F81)/1000</f>
        <v>0</v>
      </c>
    </row>
    <row r="92" spans="1:7" s="117" customFormat="1" ht="15" x14ac:dyDescent="0.2">
      <c r="A92" s="156" t="str">
        <f>Ingresos!A82</f>
        <v>EEE.08.02.002.002.000</v>
      </c>
      <c r="B92" s="157"/>
      <c r="C92" s="158" t="str">
        <f>Ingresos!B82</f>
        <v>Multas Art. 14 N°6, Inc. 2°, ley N°18.695 – Multas TAG</v>
      </c>
      <c r="D92" s="159">
        <f>(Ingresos!C82)/1000</f>
        <v>0</v>
      </c>
      <c r="E92" s="159">
        <f>(Ingresos!D82)/1000</f>
        <v>0</v>
      </c>
      <c r="F92" s="160">
        <f>(Ingresos!E82)/1000</f>
        <v>0</v>
      </c>
      <c r="G92" s="159">
        <f>(Ingresos!F82)/1000</f>
        <v>0</v>
      </c>
    </row>
    <row r="93" spans="1:7" s="117" customFormat="1" ht="15" x14ac:dyDescent="0.2">
      <c r="A93" s="156" t="str">
        <f>Ingresos!A83</f>
        <v>EEE.08.02.002.003.000</v>
      </c>
      <c r="B93" s="157"/>
      <c r="C93" s="158" t="str">
        <f>Ingresos!B83</f>
        <v>Multas Art. 42, Decreto N°900, de 1996, Ministerio de Obras Públicas</v>
      </c>
      <c r="D93" s="159">
        <f>(Ingresos!C83)/1000</f>
        <v>0</v>
      </c>
      <c r="E93" s="159">
        <f>(Ingresos!D83)/1000</f>
        <v>0</v>
      </c>
      <c r="F93" s="160">
        <f>(Ingresos!E83)/1000</f>
        <v>0</v>
      </c>
      <c r="G93" s="159">
        <f>(Ingresos!F83)/1000</f>
        <v>0</v>
      </c>
    </row>
    <row r="94" spans="1:7" s="117" customFormat="1" ht="15" x14ac:dyDescent="0.2">
      <c r="A94" s="156" t="str">
        <f>Ingresos!A84</f>
        <v>EEE.08.02.002.999.000</v>
      </c>
      <c r="B94" s="157"/>
      <c r="C94" s="158" t="str">
        <f>Ingresos!B84</f>
        <v>Otras Multas de Beneficio Fondo Común Municipal</v>
      </c>
      <c r="D94" s="159">
        <f>(Ingresos!C84)/1000</f>
        <v>0</v>
      </c>
      <c r="E94" s="159">
        <f>(Ingresos!D84)/1000</f>
        <v>0</v>
      </c>
      <c r="F94" s="160">
        <f>(Ingresos!E84)/1000</f>
        <v>0</v>
      </c>
      <c r="G94" s="159">
        <f>(Ingresos!F84)/1000</f>
        <v>0</v>
      </c>
    </row>
    <row r="95" spans="1:7" s="117" customFormat="1" ht="15" x14ac:dyDescent="0.2">
      <c r="A95" s="156" t="str">
        <f>Ingresos!A85</f>
        <v>EEE.08.02.003.000.000</v>
      </c>
      <c r="B95" s="157"/>
      <c r="C95" s="158" t="str">
        <f>Ingresos!B85</f>
        <v>Multas Ley de Alcoholes - De Beneficio Municipal</v>
      </c>
      <c r="D95" s="159">
        <f>(Ingresos!C85)/1000</f>
        <v>0</v>
      </c>
      <c r="E95" s="159">
        <f>(Ingresos!D85)/1000</f>
        <v>0</v>
      </c>
      <c r="F95" s="160">
        <f>(Ingresos!E85)/1000</f>
        <v>0</v>
      </c>
      <c r="G95" s="159">
        <f>(Ingresos!F85)/1000</f>
        <v>0</v>
      </c>
    </row>
    <row r="96" spans="1:7" s="117" customFormat="1" ht="15" x14ac:dyDescent="0.2">
      <c r="A96" s="156" t="str">
        <f>Ingresos!A86</f>
        <v>EEE.08.02.004.000.000</v>
      </c>
      <c r="B96" s="157"/>
      <c r="C96" s="158" t="str">
        <f>Ingresos!B86</f>
        <v>Multas Ley de Alcoholes - De Beneficio Servicios de Salud</v>
      </c>
      <c r="D96" s="159">
        <f>(Ingresos!C86)/1000</f>
        <v>0</v>
      </c>
      <c r="E96" s="159">
        <f>(Ingresos!D86)/1000</f>
        <v>0</v>
      </c>
      <c r="F96" s="160">
        <f>(Ingresos!E86)/1000</f>
        <v>0</v>
      </c>
      <c r="G96" s="159">
        <f>(Ingresos!F86)/1000</f>
        <v>0</v>
      </c>
    </row>
    <row r="97" spans="1:7" s="117" customFormat="1" ht="15" x14ac:dyDescent="0.2">
      <c r="A97" s="156" t="str">
        <f>Ingresos!A87</f>
        <v>EEE.08.02.005.000.000</v>
      </c>
      <c r="B97" s="157"/>
      <c r="C97" s="158" t="str">
        <f>Ingresos!B87</f>
        <v>Reg. de Multas de Tráns. no Pagadas - De Beneficio Municipal</v>
      </c>
      <c r="D97" s="159">
        <f>(Ingresos!C87)/1000</f>
        <v>0</v>
      </c>
      <c r="E97" s="159">
        <f>(Ingresos!D87)/1000</f>
        <v>0</v>
      </c>
      <c r="F97" s="160">
        <f>(Ingresos!E87)/1000</f>
        <v>0</v>
      </c>
      <c r="G97" s="159">
        <f>(Ingresos!F87)/1000</f>
        <v>0</v>
      </c>
    </row>
    <row r="98" spans="1:7" s="117" customFormat="1" ht="28.5" x14ac:dyDescent="0.2">
      <c r="A98" s="156" t="str">
        <f>Ingresos!A88</f>
        <v>EEE.08.02.006.000.000</v>
      </c>
      <c r="B98" s="157"/>
      <c r="C98" s="158" t="str">
        <f>Ingresos!B88</f>
        <v>Reg. de Multas de Tráns. no Pagadas - De Beneficio Otras Municipalidades</v>
      </c>
      <c r="D98" s="159">
        <f>(Ingresos!C88)/1000</f>
        <v>0</v>
      </c>
      <c r="E98" s="159">
        <f>(Ingresos!D88)/1000</f>
        <v>0</v>
      </c>
      <c r="F98" s="160">
        <f>(Ingresos!E88)/1000</f>
        <v>0</v>
      </c>
      <c r="G98" s="159">
        <f>(Ingresos!F88)/1000</f>
        <v>0</v>
      </c>
    </row>
    <row r="99" spans="1:7" s="117" customFormat="1" ht="15" x14ac:dyDescent="0.2">
      <c r="A99" s="156" t="str">
        <f>Ingresos!A89</f>
        <v>EEE.08.02.007.000.000</v>
      </c>
      <c r="B99" s="157"/>
      <c r="C99" s="158" t="str">
        <f>Ingresos!B89</f>
        <v>Multas Juzgado de Policía Local - De Beneficio Otras Municipalidades</v>
      </c>
      <c r="D99" s="159">
        <f>(Ingresos!C89)/1000</f>
        <v>0</v>
      </c>
      <c r="E99" s="159">
        <f>(Ingresos!D89)/1000</f>
        <v>0</v>
      </c>
      <c r="F99" s="160">
        <f>(Ingresos!E89)/1000</f>
        <v>0</v>
      </c>
      <c r="G99" s="159">
        <f>(Ingresos!F89)/1000</f>
        <v>0</v>
      </c>
    </row>
    <row r="100" spans="1:7" s="117" customFormat="1" ht="15" x14ac:dyDescent="0.2">
      <c r="A100" s="156" t="str">
        <f>Ingresos!A90</f>
        <v>EEE.08.02.008.000.000</v>
      </c>
      <c r="B100" s="157"/>
      <c r="C100" s="158" t="str">
        <f>Ingresos!B90</f>
        <v>Multas e Intereses</v>
      </c>
      <c r="D100" s="159">
        <f>(Ingresos!C90)/1000</f>
        <v>0</v>
      </c>
      <c r="E100" s="159">
        <f>(Ingresos!D90)/1000</f>
        <v>0</v>
      </c>
      <c r="F100" s="160">
        <f>(Ingresos!E90)/1000</f>
        <v>0</v>
      </c>
      <c r="G100" s="159">
        <f>(Ingresos!F90)/1000</f>
        <v>0</v>
      </c>
    </row>
    <row r="101" spans="1:7" s="117" customFormat="1" ht="28.5" x14ac:dyDescent="0.2">
      <c r="A101" s="156" t="str">
        <f>Ingresos!A91</f>
        <v>EEE.08.02.009.000.000</v>
      </c>
      <c r="B101" s="157"/>
      <c r="C101" s="158" t="str">
        <f>Ingresos!B91</f>
        <v>Registro de Multas de Pasajeros Infractores-De Beneficio Otras Municipalidades</v>
      </c>
      <c r="D101" s="159">
        <f>(Ingresos!C91)/1000</f>
        <v>0</v>
      </c>
      <c r="E101" s="159">
        <f>(Ingresos!D91)/1000</f>
        <v>0</v>
      </c>
      <c r="F101" s="160">
        <f>(Ingresos!E91)/1000</f>
        <v>0</v>
      </c>
      <c r="G101" s="159">
        <f>(Ingresos!F91)/1000</f>
        <v>0</v>
      </c>
    </row>
    <row r="102" spans="1:7" s="117" customFormat="1" ht="28.5" x14ac:dyDescent="0.2">
      <c r="A102" s="156" t="str">
        <f>Ingresos!A92</f>
        <v>EEE.08.03.000.000.000</v>
      </c>
      <c r="B102" s="157"/>
      <c r="C102" s="158" t="str">
        <f>Ingresos!B92</f>
        <v>PARTIC. DEL FONDO COMUN MUNICIPAL - Art. 38 D.L. Nº 3.063, de 1979</v>
      </c>
      <c r="D102" s="159">
        <f>(Ingresos!C92)/1000</f>
        <v>0</v>
      </c>
      <c r="E102" s="159">
        <f>(Ingresos!D92)/1000</f>
        <v>0</v>
      </c>
      <c r="F102" s="160">
        <f>(Ingresos!E92)/1000</f>
        <v>0</v>
      </c>
      <c r="G102" s="159">
        <f>(Ingresos!F92)/1000</f>
        <v>0</v>
      </c>
    </row>
    <row r="103" spans="1:7" s="117" customFormat="1" ht="15" x14ac:dyDescent="0.2">
      <c r="A103" s="156" t="str">
        <f>Ingresos!A93</f>
        <v>EEE.08.03.001.000.000</v>
      </c>
      <c r="B103" s="157"/>
      <c r="C103" s="158" t="str">
        <f>Ingresos!B93</f>
        <v>Participación Anual</v>
      </c>
      <c r="D103" s="159">
        <f>(Ingresos!C93)/1000</f>
        <v>0</v>
      </c>
      <c r="E103" s="159">
        <f>(Ingresos!D93)/1000</f>
        <v>0</v>
      </c>
      <c r="F103" s="160">
        <f>(Ingresos!E93)/1000</f>
        <v>0</v>
      </c>
      <c r="G103" s="159">
        <f>(Ingresos!F93)/1000</f>
        <v>0</v>
      </c>
    </row>
    <row r="104" spans="1:7" s="117" customFormat="1" ht="15" x14ac:dyDescent="0.2">
      <c r="A104" s="156" t="str">
        <f>Ingresos!A94</f>
        <v>EEE.08.03.002.000.000</v>
      </c>
      <c r="B104" s="157"/>
      <c r="C104" s="158" t="str">
        <f>Ingresos!B94</f>
        <v>Compensaciones Fondo Común Municipal</v>
      </c>
      <c r="D104" s="159">
        <f>(Ingresos!C94)/1000</f>
        <v>0</v>
      </c>
      <c r="E104" s="159">
        <f>(Ingresos!D94)/1000</f>
        <v>0</v>
      </c>
      <c r="F104" s="160">
        <f>(Ingresos!E94)/1000</f>
        <v>0</v>
      </c>
      <c r="G104" s="159">
        <f>(Ingresos!F94)/1000</f>
        <v>0</v>
      </c>
    </row>
    <row r="105" spans="1:7" s="117" customFormat="1" ht="15" x14ac:dyDescent="0.2">
      <c r="A105" s="156" t="str">
        <f>Ingresos!A95</f>
        <v>EEE.08.03.003.000.000</v>
      </c>
      <c r="B105" s="157"/>
      <c r="C105" s="158" t="str">
        <f>Ingresos!B95</f>
        <v>Aportes Extraordinarios</v>
      </c>
      <c r="D105" s="159">
        <f>(Ingresos!C95)/1000</f>
        <v>0</v>
      </c>
      <c r="E105" s="159">
        <f>(Ingresos!D95)/1000</f>
        <v>0</v>
      </c>
      <c r="F105" s="160">
        <f>(Ingresos!E95)/1000</f>
        <v>0</v>
      </c>
      <c r="G105" s="159">
        <f>(Ingresos!F95)/1000</f>
        <v>0</v>
      </c>
    </row>
    <row r="106" spans="1:7" s="117" customFormat="1" ht="15" x14ac:dyDescent="0.2">
      <c r="A106" s="156" t="str">
        <f>Ingresos!A96</f>
        <v>EEE.08.03.003.001.000</v>
      </c>
      <c r="B106" s="157"/>
      <c r="C106" s="158" t="str">
        <f>Ingresos!B96</f>
        <v>Aporte Extraordinarios</v>
      </c>
      <c r="D106" s="159">
        <f>(Ingresos!C96)/1000</f>
        <v>0</v>
      </c>
      <c r="E106" s="159">
        <f>(Ingresos!D96)/1000</f>
        <v>0</v>
      </c>
      <c r="F106" s="160">
        <f>(Ingresos!E96)/1000</f>
        <v>0</v>
      </c>
      <c r="G106" s="159">
        <f>(Ingresos!F96)/1000</f>
        <v>0</v>
      </c>
    </row>
    <row r="107" spans="1:7" s="117" customFormat="1" ht="28.5" x14ac:dyDescent="0.2">
      <c r="A107" s="156" t="str">
        <f>Ingresos!A97</f>
        <v>EEE.08.03.003.002.000</v>
      </c>
      <c r="B107" s="157"/>
      <c r="C107" s="158" t="str">
        <f>Ingresos!B97</f>
        <v>Anticipos de Aportes del Fondo Común Municipal por Leyes Especiales</v>
      </c>
      <c r="D107" s="159">
        <f>(Ingresos!C97)/1000</f>
        <v>0</v>
      </c>
      <c r="E107" s="159">
        <f>(Ingresos!D97)/1000</f>
        <v>0</v>
      </c>
      <c r="F107" s="160">
        <f>(Ingresos!E97)/1000</f>
        <v>0</v>
      </c>
      <c r="G107" s="159">
        <f>(Ingresos!F97)/1000</f>
        <v>0</v>
      </c>
    </row>
    <row r="108" spans="1:7" s="117" customFormat="1" ht="15" x14ac:dyDescent="0.2">
      <c r="A108" s="156" t="str">
        <f>Ingresos!A98</f>
        <v>EEE.08.04.000.000.000</v>
      </c>
      <c r="B108" s="157"/>
      <c r="C108" s="158" t="str">
        <f>Ingresos!B98</f>
        <v>FONDOS DE TERCEROS</v>
      </c>
      <c r="D108" s="159">
        <f>(Ingresos!C98)/1000</f>
        <v>0</v>
      </c>
      <c r="E108" s="159">
        <f>(Ingresos!D98)/1000</f>
        <v>0</v>
      </c>
      <c r="F108" s="160">
        <f>(Ingresos!E98)/1000</f>
        <v>0</v>
      </c>
      <c r="G108" s="159">
        <f>(Ingresos!F98)/1000</f>
        <v>0</v>
      </c>
    </row>
    <row r="109" spans="1:7" s="117" customFormat="1" ht="15" x14ac:dyDescent="0.2">
      <c r="A109" s="156" t="str">
        <f>Ingresos!A99</f>
        <v>EEE.08.04.001.000.000</v>
      </c>
      <c r="B109" s="157"/>
      <c r="C109" s="158" t="str">
        <f>Ingresos!B99</f>
        <v>Arancel al Registro de Multas de Tránsito No Pagadas</v>
      </c>
      <c r="D109" s="159">
        <f>(Ingresos!C99)/1000</f>
        <v>0</v>
      </c>
      <c r="E109" s="159">
        <f>(Ingresos!D99)/1000</f>
        <v>0</v>
      </c>
      <c r="F109" s="160">
        <f>(Ingresos!E99)/1000</f>
        <v>0</v>
      </c>
      <c r="G109" s="159">
        <f>(Ingresos!F99)/1000</f>
        <v>0</v>
      </c>
    </row>
    <row r="110" spans="1:7" s="117" customFormat="1" ht="15" x14ac:dyDescent="0.2">
      <c r="A110" s="156" t="str">
        <f>Ingresos!A100</f>
        <v>EEE.08.04.003.000.000</v>
      </c>
      <c r="B110" s="157"/>
      <c r="C110" s="158" t="str">
        <f>Ingresos!B100</f>
        <v>Cobros Judiciales a Favor de Empresas Concesionarias</v>
      </c>
      <c r="D110" s="159">
        <f>(Ingresos!C100)/1000</f>
        <v>0</v>
      </c>
      <c r="E110" s="159">
        <f>(Ingresos!D100)/1000</f>
        <v>0</v>
      </c>
      <c r="F110" s="160">
        <f>(Ingresos!E100)/1000</f>
        <v>0</v>
      </c>
      <c r="G110" s="159">
        <f>(Ingresos!F100)/1000</f>
        <v>0</v>
      </c>
    </row>
    <row r="111" spans="1:7" s="117" customFormat="1" ht="15" x14ac:dyDescent="0.2">
      <c r="A111" s="156" t="str">
        <f>Ingresos!A101</f>
        <v>EEE.08.04.999.000.000</v>
      </c>
      <c r="B111" s="157"/>
      <c r="C111" s="158" t="str">
        <f>Ingresos!B101</f>
        <v>Otros Fondos de Terceros</v>
      </c>
      <c r="D111" s="159">
        <f>(Ingresos!C101)/1000</f>
        <v>0</v>
      </c>
      <c r="E111" s="159">
        <f>(Ingresos!D101)/1000</f>
        <v>0</v>
      </c>
      <c r="F111" s="160">
        <f>(Ingresos!E101)/1000</f>
        <v>0</v>
      </c>
      <c r="G111" s="159">
        <f>(Ingresos!F101)/1000</f>
        <v>0</v>
      </c>
    </row>
    <row r="112" spans="1:7" s="117" customFormat="1" ht="15" x14ac:dyDescent="0.2">
      <c r="A112" s="156" t="str">
        <f>Ingresos!A102</f>
        <v>EEE.08.99.000.000.000</v>
      </c>
      <c r="B112" s="157"/>
      <c r="C112" s="158" t="str">
        <f>Ingresos!B102</f>
        <v>OTROS</v>
      </c>
      <c r="D112" s="159">
        <f>(Ingresos!C102)/1000</f>
        <v>0</v>
      </c>
      <c r="E112" s="159">
        <f>(Ingresos!D102)/1000</f>
        <v>0</v>
      </c>
      <c r="F112" s="160">
        <f>(Ingresos!E102)/1000</f>
        <v>2279.3209999999999</v>
      </c>
      <c r="G112" s="159">
        <f>(Ingresos!F102)/1000</f>
        <v>-2279.3209999999999</v>
      </c>
    </row>
    <row r="113" spans="1:7" s="117" customFormat="1" ht="15" x14ac:dyDescent="0.2">
      <c r="A113" s="156" t="str">
        <f>Ingresos!A103</f>
        <v>EEE.08.99.001.000.000</v>
      </c>
      <c r="B113" s="157"/>
      <c r="C113" s="158" t="str">
        <f>Ingresos!B103</f>
        <v>Devoluc. y Reintegros no Provenientes de Impuestos</v>
      </c>
      <c r="D113" s="159">
        <f>(Ingresos!C103)/1000</f>
        <v>0</v>
      </c>
      <c r="E113" s="159">
        <f>(Ingresos!D103)/1000</f>
        <v>0</v>
      </c>
      <c r="F113" s="160">
        <f>(Ingresos!E103)/1000</f>
        <v>0</v>
      </c>
      <c r="G113" s="159">
        <f>(Ingresos!F103)/1000</f>
        <v>0</v>
      </c>
    </row>
    <row r="114" spans="1:7" s="117" customFormat="1" ht="15" x14ac:dyDescent="0.2">
      <c r="A114" s="156" t="str">
        <f>Ingresos!A104</f>
        <v>EEE.08.99.999.000.000</v>
      </c>
      <c r="B114" s="157"/>
      <c r="C114" s="158" t="str">
        <f>Ingresos!B104</f>
        <v>Otros</v>
      </c>
      <c r="D114" s="159">
        <f>(Ingresos!C104)/1000</f>
        <v>0</v>
      </c>
      <c r="E114" s="159">
        <f>(Ingresos!D104)/1000</f>
        <v>0</v>
      </c>
      <c r="F114" s="160">
        <f>(Ingresos!E104)/1000</f>
        <v>2279.3209999999999</v>
      </c>
      <c r="G114" s="159">
        <f>(Ingresos!F104)/1000</f>
        <v>-2279.3209999999999</v>
      </c>
    </row>
    <row r="115" spans="1:7" s="117" customFormat="1" ht="15" x14ac:dyDescent="0.2">
      <c r="A115" s="156" t="str">
        <f>Ingresos!A105</f>
        <v>EEE.10.00.000.000.000</v>
      </c>
      <c r="B115" s="157"/>
      <c r="C115" s="158" t="str">
        <f>Ingresos!B105</f>
        <v>CxC  VENTA DE ACTIVOS NO FINANCIEROS</v>
      </c>
      <c r="D115" s="159">
        <f>(Ingresos!C105)/1000</f>
        <v>0</v>
      </c>
      <c r="E115" s="159">
        <f>(Ingresos!D105)/1000</f>
        <v>0</v>
      </c>
      <c r="F115" s="160">
        <f>(Ingresos!E105)/1000</f>
        <v>0</v>
      </c>
      <c r="G115" s="159">
        <f>(Ingresos!F105)/1000</f>
        <v>0</v>
      </c>
    </row>
    <row r="116" spans="1:7" s="117" customFormat="1" ht="15" x14ac:dyDescent="0.2">
      <c r="A116" s="156" t="str">
        <f>Ingresos!A106</f>
        <v>EEE.10.01.000.000.000</v>
      </c>
      <c r="B116" s="157"/>
      <c r="C116" s="158" t="str">
        <f>Ingresos!B106</f>
        <v>TERRENOS</v>
      </c>
      <c r="D116" s="159">
        <f>(Ingresos!C106)/1000</f>
        <v>0</v>
      </c>
      <c r="E116" s="159">
        <f>(Ingresos!D106)/1000</f>
        <v>0</v>
      </c>
      <c r="F116" s="160">
        <f>(Ingresos!E106)/1000</f>
        <v>0</v>
      </c>
      <c r="G116" s="159">
        <f>(Ingresos!F106)/1000</f>
        <v>0</v>
      </c>
    </row>
    <row r="117" spans="1:7" s="117" customFormat="1" ht="15" x14ac:dyDescent="0.2">
      <c r="A117" s="156" t="str">
        <f>Ingresos!A107</f>
        <v>EEE.10.02.000.000.000</v>
      </c>
      <c r="B117" s="157"/>
      <c r="C117" s="158" t="str">
        <f>Ingresos!B107</f>
        <v>EDIFICIOS</v>
      </c>
      <c r="D117" s="159">
        <f>(Ingresos!C107)/1000</f>
        <v>0</v>
      </c>
      <c r="E117" s="159">
        <f>(Ingresos!D107)/1000</f>
        <v>0</v>
      </c>
      <c r="F117" s="160">
        <f>(Ingresos!E107)/1000</f>
        <v>0</v>
      </c>
      <c r="G117" s="159">
        <f>(Ingresos!F107)/1000</f>
        <v>0</v>
      </c>
    </row>
    <row r="118" spans="1:7" s="117" customFormat="1" ht="15" x14ac:dyDescent="0.2">
      <c r="A118" s="156" t="str">
        <f>Ingresos!A108</f>
        <v>EEE.10.03.000.000.000</v>
      </c>
      <c r="B118" s="157"/>
      <c r="C118" s="158" t="str">
        <f>Ingresos!B108</f>
        <v>VEHICULOS</v>
      </c>
      <c r="D118" s="159">
        <f>(Ingresos!C108)/1000</f>
        <v>0</v>
      </c>
      <c r="E118" s="159">
        <f>(Ingresos!D108)/1000</f>
        <v>0</v>
      </c>
      <c r="F118" s="160">
        <f>(Ingresos!E108)/1000</f>
        <v>0</v>
      </c>
      <c r="G118" s="159">
        <f>(Ingresos!F108)/1000</f>
        <v>0</v>
      </c>
    </row>
    <row r="119" spans="1:7" s="117" customFormat="1" ht="15" x14ac:dyDescent="0.2">
      <c r="A119" s="156" t="str">
        <f>Ingresos!A109</f>
        <v>EEE.10.04.000.000.000</v>
      </c>
      <c r="B119" s="157"/>
      <c r="C119" s="158" t="str">
        <f>Ingresos!B109</f>
        <v>MOBILIARIO Y OTROS</v>
      </c>
      <c r="D119" s="159">
        <f>(Ingresos!C109)/1000</f>
        <v>0</v>
      </c>
      <c r="E119" s="159">
        <f>(Ingresos!D109)/1000</f>
        <v>0</v>
      </c>
      <c r="F119" s="160">
        <f>(Ingresos!E109)/1000</f>
        <v>0</v>
      </c>
      <c r="G119" s="159">
        <f>(Ingresos!F109)/1000</f>
        <v>0</v>
      </c>
    </row>
    <row r="120" spans="1:7" s="117" customFormat="1" ht="15" x14ac:dyDescent="0.2">
      <c r="A120" s="156" t="str">
        <f>Ingresos!A110</f>
        <v>EEE.10.05.000.000.000</v>
      </c>
      <c r="B120" s="157"/>
      <c r="C120" s="158" t="str">
        <f>Ingresos!B110</f>
        <v>MAQUINAS Y EQUIPOS</v>
      </c>
      <c r="D120" s="159">
        <f>(Ingresos!C110)/1000</f>
        <v>0</v>
      </c>
      <c r="E120" s="159">
        <f>(Ingresos!D110)/1000</f>
        <v>0</v>
      </c>
      <c r="F120" s="160">
        <f>(Ingresos!E110)/1000</f>
        <v>0</v>
      </c>
      <c r="G120" s="159">
        <f>(Ingresos!F110)/1000</f>
        <v>0</v>
      </c>
    </row>
    <row r="121" spans="1:7" s="117" customFormat="1" ht="15" x14ac:dyDescent="0.2">
      <c r="A121" s="156" t="str">
        <f>Ingresos!A111</f>
        <v>EEE.10.06.000.000.000</v>
      </c>
      <c r="B121" s="157"/>
      <c r="C121" s="158" t="str">
        <f>Ingresos!B111</f>
        <v>EQUIPOS INFORMATICOS</v>
      </c>
      <c r="D121" s="159">
        <f>(Ingresos!C111)/1000</f>
        <v>0</v>
      </c>
      <c r="E121" s="159">
        <f>(Ingresos!D111)/1000</f>
        <v>0</v>
      </c>
      <c r="F121" s="160">
        <f>(Ingresos!E111)/1000</f>
        <v>0</v>
      </c>
      <c r="G121" s="159">
        <f>(Ingresos!F111)/1000</f>
        <v>0</v>
      </c>
    </row>
    <row r="122" spans="1:7" s="117" customFormat="1" ht="15" x14ac:dyDescent="0.2">
      <c r="A122" s="156" t="str">
        <f>Ingresos!A112</f>
        <v>EEE.10.07.000.000.000</v>
      </c>
      <c r="B122" s="157"/>
      <c r="C122" s="158" t="str">
        <f>Ingresos!B112</f>
        <v>PROGRAMAS INFORMATICOS</v>
      </c>
      <c r="D122" s="159">
        <f>(Ingresos!C112)/1000</f>
        <v>0</v>
      </c>
      <c r="E122" s="159">
        <f>(Ingresos!D112)/1000</f>
        <v>0</v>
      </c>
      <c r="F122" s="160">
        <f>(Ingresos!E112)/1000</f>
        <v>0</v>
      </c>
      <c r="G122" s="159">
        <f>(Ingresos!F112)/1000</f>
        <v>0</v>
      </c>
    </row>
    <row r="123" spans="1:7" s="117" customFormat="1" ht="15" x14ac:dyDescent="0.2">
      <c r="A123" s="156" t="str">
        <f>Ingresos!A113</f>
        <v>EEE.10.99.000.000.000</v>
      </c>
      <c r="B123" s="157"/>
      <c r="C123" s="158" t="str">
        <f>Ingresos!B113</f>
        <v>OTROS ACTIVOS NO FINANCIEROS</v>
      </c>
      <c r="D123" s="159">
        <f>(Ingresos!C113)/1000</f>
        <v>0</v>
      </c>
      <c r="E123" s="159">
        <f>(Ingresos!D113)/1000</f>
        <v>0</v>
      </c>
      <c r="F123" s="160">
        <f>(Ingresos!E113)/1000</f>
        <v>0</v>
      </c>
      <c r="G123" s="159">
        <f>(Ingresos!F113)/1000</f>
        <v>0</v>
      </c>
    </row>
    <row r="124" spans="1:7" s="117" customFormat="1" ht="15" x14ac:dyDescent="0.2">
      <c r="A124" s="156" t="str">
        <f>Ingresos!A114</f>
        <v>EEE.11.00.000.000.000</v>
      </c>
      <c r="B124" s="157"/>
      <c r="C124" s="158" t="str">
        <f>Ingresos!B114</f>
        <v>CxC VENTA DE ACTIVOS FINANCIEROS</v>
      </c>
      <c r="D124" s="159">
        <f>(Ingresos!C114)/1000</f>
        <v>0</v>
      </c>
      <c r="E124" s="159">
        <f>(Ingresos!D114)/1000</f>
        <v>0</v>
      </c>
      <c r="F124" s="160">
        <f>(Ingresos!E114)/1000</f>
        <v>0</v>
      </c>
      <c r="G124" s="159">
        <f>(Ingresos!F114)/1000</f>
        <v>0</v>
      </c>
    </row>
    <row r="125" spans="1:7" s="117" customFormat="1" ht="15" x14ac:dyDescent="0.2">
      <c r="A125" s="156" t="str">
        <f>Ingresos!A115</f>
        <v>EEE.11.01.000.000.000</v>
      </c>
      <c r="B125" s="157"/>
      <c r="C125" s="158" t="str">
        <f>Ingresos!B115</f>
        <v>VENTA  O RESCATE DE TITULOS Y VALORES</v>
      </c>
      <c r="D125" s="159">
        <f>(Ingresos!C115)/1000</f>
        <v>0</v>
      </c>
      <c r="E125" s="159">
        <f>(Ingresos!D115)/1000</f>
        <v>0</v>
      </c>
      <c r="F125" s="160">
        <f>(Ingresos!E115)/1000</f>
        <v>0</v>
      </c>
      <c r="G125" s="159">
        <f>(Ingresos!F115)/1000</f>
        <v>0</v>
      </c>
    </row>
    <row r="126" spans="1:7" s="117" customFormat="1" ht="15" x14ac:dyDescent="0.2">
      <c r="A126" s="156" t="str">
        <f>Ingresos!A116</f>
        <v>EEE.11.01.001.000.000</v>
      </c>
      <c r="B126" s="157"/>
      <c r="C126" s="158" t="str">
        <f>Ingresos!B116</f>
        <v>Depósitos a Plazo</v>
      </c>
      <c r="D126" s="159">
        <f>(Ingresos!C116)/1000</f>
        <v>0</v>
      </c>
      <c r="E126" s="159">
        <f>(Ingresos!D116)/1000</f>
        <v>0</v>
      </c>
      <c r="F126" s="160">
        <f>(Ingresos!E116)/1000</f>
        <v>0</v>
      </c>
      <c r="G126" s="159">
        <f>(Ingresos!F116)/1000</f>
        <v>0</v>
      </c>
    </row>
    <row r="127" spans="1:7" s="117" customFormat="1" ht="15" x14ac:dyDescent="0.2">
      <c r="A127" s="156" t="str">
        <f>Ingresos!A117</f>
        <v>EEE.11.01.003.000.000</v>
      </c>
      <c r="B127" s="157"/>
      <c r="C127" s="158" t="str">
        <f>Ingresos!B117</f>
        <v>Cuotas de Fondos Mutuos</v>
      </c>
      <c r="D127" s="159">
        <f>(Ingresos!C117)/1000</f>
        <v>0</v>
      </c>
      <c r="E127" s="159">
        <f>(Ingresos!D117)/1000</f>
        <v>0</v>
      </c>
      <c r="F127" s="160">
        <f>(Ingresos!E117)/1000</f>
        <v>0</v>
      </c>
      <c r="G127" s="159">
        <f>(Ingresos!F117)/1000</f>
        <v>0</v>
      </c>
    </row>
    <row r="128" spans="1:7" s="117" customFormat="1" ht="15" x14ac:dyDescent="0.2">
      <c r="A128" s="156" t="str">
        <f>Ingresos!A118</f>
        <v>EEE.11.01.999.000.000</v>
      </c>
      <c r="B128" s="157"/>
      <c r="C128" s="158" t="str">
        <f>Ingresos!B118</f>
        <v>Otros</v>
      </c>
      <c r="D128" s="159">
        <f>(Ingresos!C118)/1000</f>
        <v>0</v>
      </c>
      <c r="E128" s="159">
        <f>(Ingresos!D118)/1000</f>
        <v>0</v>
      </c>
      <c r="F128" s="160">
        <f>(Ingresos!E118)/1000</f>
        <v>0</v>
      </c>
      <c r="G128" s="159">
        <f>(Ingresos!F118)/1000</f>
        <v>0</v>
      </c>
    </row>
    <row r="129" spans="1:7" s="117" customFormat="1" ht="15" x14ac:dyDescent="0.2">
      <c r="A129" s="156" t="str">
        <f>Ingresos!A119</f>
        <v>EEE.11.02.000.000.000</v>
      </c>
      <c r="B129" s="157"/>
      <c r="C129" s="158" t="str">
        <f>Ingresos!B119</f>
        <v>VENTA DE ACCIONES Y PARTICIPACIONES DE CAPITAL</v>
      </c>
      <c r="D129" s="159">
        <f>(Ingresos!C119)/1000</f>
        <v>0</v>
      </c>
      <c r="E129" s="159">
        <f>(Ingresos!D119)/1000</f>
        <v>0</v>
      </c>
      <c r="F129" s="160">
        <f>(Ingresos!E119)/1000</f>
        <v>0</v>
      </c>
      <c r="G129" s="159">
        <f>(Ingresos!F119)/1000</f>
        <v>0</v>
      </c>
    </row>
    <row r="130" spans="1:7" s="117" customFormat="1" ht="15" x14ac:dyDescent="0.2">
      <c r="A130" s="156" t="str">
        <f>Ingresos!A120</f>
        <v>EEE.11.99.000.000.000</v>
      </c>
      <c r="B130" s="157"/>
      <c r="C130" s="158" t="str">
        <f>Ingresos!B120</f>
        <v>OTROS ACTIVOS FINANCIEROS</v>
      </c>
      <c r="D130" s="159">
        <f>(Ingresos!C120)/1000</f>
        <v>0</v>
      </c>
      <c r="E130" s="159">
        <f>(Ingresos!D120)/1000</f>
        <v>0</v>
      </c>
      <c r="F130" s="160">
        <f>(Ingresos!E120)/1000</f>
        <v>0</v>
      </c>
      <c r="G130" s="159">
        <f>(Ingresos!F120)/1000</f>
        <v>0</v>
      </c>
    </row>
    <row r="131" spans="1:7" s="117" customFormat="1" ht="15" x14ac:dyDescent="0.2">
      <c r="A131" s="156" t="str">
        <f>Ingresos!A121</f>
        <v>EEE.12.00.000.000.000</v>
      </c>
      <c r="B131" s="157"/>
      <c r="C131" s="158" t="str">
        <f>Ingresos!B121</f>
        <v>CxC RECUPERACION DE PRESTAMOS</v>
      </c>
      <c r="D131" s="159">
        <f>(Ingresos!C121)/1000</f>
        <v>0</v>
      </c>
      <c r="E131" s="159">
        <f>(Ingresos!D121)/1000</f>
        <v>0</v>
      </c>
      <c r="F131" s="160">
        <f>(Ingresos!E121)/1000</f>
        <v>0</v>
      </c>
      <c r="G131" s="159">
        <f>(Ingresos!F121)/1000</f>
        <v>0</v>
      </c>
    </row>
    <row r="132" spans="1:7" s="117" customFormat="1" ht="15" x14ac:dyDescent="0.2">
      <c r="A132" s="156" t="str">
        <f>Ingresos!A122</f>
        <v>EEE.12.06.000.000.000</v>
      </c>
      <c r="B132" s="157"/>
      <c r="C132" s="158" t="str">
        <f>Ingresos!B122</f>
        <v>POR ANTICIPOS A CONTRATISTAS</v>
      </c>
      <c r="D132" s="159">
        <f>(Ingresos!C122)/1000</f>
        <v>0</v>
      </c>
      <c r="E132" s="159">
        <f>(Ingresos!D122)/1000</f>
        <v>0</v>
      </c>
      <c r="F132" s="160">
        <f>(Ingresos!E122)/1000</f>
        <v>0</v>
      </c>
      <c r="G132" s="159">
        <f>(Ingresos!F122)/1000</f>
        <v>0</v>
      </c>
    </row>
    <row r="133" spans="1:7" s="117" customFormat="1" ht="15" x14ac:dyDescent="0.2">
      <c r="A133" s="156" t="str">
        <f>Ingresos!A123</f>
        <v>EEE.12.09.000.000.000</v>
      </c>
      <c r="B133" s="157"/>
      <c r="C133" s="158" t="str">
        <f>Ingresos!B123</f>
        <v>POR VENTAS A PLAZO</v>
      </c>
      <c r="D133" s="159">
        <f>(Ingresos!C123)/1000</f>
        <v>0</v>
      </c>
      <c r="E133" s="159">
        <f>(Ingresos!D123)/1000</f>
        <v>0</v>
      </c>
      <c r="F133" s="160">
        <f>(Ingresos!E123)/1000</f>
        <v>0</v>
      </c>
      <c r="G133" s="159">
        <f>(Ingresos!F123)/1000</f>
        <v>0</v>
      </c>
    </row>
    <row r="134" spans="1:7" s="117" customFormat="1" ht="15" x14ac:dyDescent="0.2">
      <c r="A134" s="156" t="str">
        <f>Ingresos!A124</f>
        <v>EEE.12.10.000.000.000</v>
      </c>
      <c r="B134" s="157"/>
      <c r="C134" s="158" t="str">
        <f>Ingresos!B124</f>
        <v>INGRESOS POR PERCIBIR</v>
      </c>
      <c r="D134" s="159">
        <f>(Ingresos!C124)/1000</f>
        <v>0</v>
      </c>
      <c r="E134" s="159">
        <f>(Ingresos!D124)/1000</f>
        <v>0</v>
      </c>
      <c r="F134" s="160">
        <f>(Ingresos!E124)/1000</f>
        <v>0</v>
      </c>
      <c r="G134" s="159">
        <f>(Ingresos!F124)/1000</f>
        <v>0</v>
      </c>
    </row>
    <row r="135" spans="1:7" s="117" customFormat="1" ht="15" x14ac:dyDescent="0.2">
      <c r="A135" s="156" t="str">
        <f>Ingresos!A125</f>
        <v>EEE.13.00.000.000.000</v>
      </c>
      <c r="B135" s="157"/>
      <c r="C135" s="158" t="str">
        <f>Ingresos!B125</f>
        <v>CxC TRANSFERENCIAS PARA GASTOS DE CAPITAL</v>
      </c>
      <c r="D135" s="159">
        <f>(Ingresos!C125)/1000</f>
        <v>0</v>
      </c>
      <c r="E135" s="159">
        <f>(Ingresos!D125)/1000</f>
        <v>0</v>
      </c>
      <c r="F135" s="160">
        <f>(Ingresos!E125)/1000</f>
        <v>0</v>
      </c>
      <c r="G135" s="159">
        <f>(Ingresos!F125)/1000</f>
        <v>0</v>
      </c>
    </row>
    <row r="136" spans="1:7" s="117" customFormat="1" ht="15" x14ac:dyDescent="0.2">
      <c r="A136" s="156" t="str">
        <f>Ingresos!A126</f>
        <v>EEE.13.01.000.000.000</v>
      </c>
      <c r="B136" s="157"/>
      <c r="C136" s="158" t="str">
        <f>Ingresos!B126</f>
        <v>DEL SECTOR PRIVADO</v>
      </c>
      <c r="D136" s="159">
        <f>(Ingresos!C126)/1000</f>
        <v>0</v>
      </c>
      <c r="E136" s="159">
        <f>(Ingresos!D126)/1000</f>
        <v>0</v>
      </c>
      <c r="F136" s="160">
        <f>(Ingresos!E126)/1000</f>
        <v>0</v>
      </c>
      <c r="G136" s="159">
        <f>(Ingresos!F126)/1000</f>
        <v>0</v>
      </c>
    </row>
    <row r="137" spans="1:7" s="117" customFormat="1" ht="15" x14ac:dyDescent="0.2">
      <c r="A137" s="156" t="str">
        <f>Ingresos!A127</f>
        <v>EEE.13.01.001.000.000</v>
      </c>
      <c r="B137" s="157"/>
      <c r="C137" s="158" t="str">
        <f>Ingresos!B127</f>
        <v>De la Comunidad - Programa Pavimentos Participativos</v>
      </c>
      <c r="D137" s="159">
        <f>(Ingresos!C127)/1000</f>
        <v>0</v>
      </c>
      <c r="E137" s="159">
        <f>(Ingresos!D127)/1000</f>
        <v>0</v>
      </c>
      <c r="F137" s="160">
        <f>(Ingresos!E127)/1000</f>
        <v>0</v>
      </c>
      <c r="G137" s="159">
        <f>(Ingresos!F127)/1000</f>
        <v>0</v>
      </c>
    </row>
    <row r="138" spans="1:7" s="117" customFormat="1" ht="15" x14ac:dyDescent="0.2">
      <c r="A138" s="156" t="str">
        <f>Ingresos!A128</f>
        <v>EEE.13.01.999.000.000</v>
      </c>
      <c r="B138" s="157"/>
      <c r="C138" s="158" t="str">
        <f>Ingresos!B128</f>
        <v>Otras</v>
      </c>
      <c r="D138" s="159">
        <f>(Ingresos!C128)/1000</f>
        <v>0</v>
      </c>
      <c r="E138" s="159">
        <f>(Ingresos!D128)/1000</f>
        <v>0</v>
      </c>
      <c r="F138" s="160">
        <f>(Ingresos!E128)/1000</f>
        <v>0</v>
      </c>
      <c r="G138" s="159">
        <f>(Ingresos!F128)/1000</f>
        <v>0</v>
      </c>
    </row>
    <row r="139" spans="1:7" s="117" customFormat="1" ht="15" x14ac:dyDescent="0.2">
      <c r="A139" s="156" t="str">
        <f>Ingresos!A129</f>
        <v>EEE.13.03.000.000.000</v>
      </c>
      <c r="B139" s="157"/>
      <c r="C139" s="158" t="str">
        <f>Ingresos!B129</f>
        <v>DE OTRAS ENTIDADES PUBLICAS</v>
      </c>
      <c r="D139" s="159">
        <f>(Ingresos!C129)/1000</f>
        <v>0</v>
      </c>
      <c r="E139" s="159">
        <f>(Ingresos!D129)/1000</f>
        <v>0</v>
      </c>
      <c r="F139" s="160">
        <f>(Ingresos!E129)/1000</f>
        <v>0</v>
      </c>
      <c r="G139" s="159">
        <f>(Ingresos!F129)/1000</f>
        <v>0</v>
      </c>
    </row>
    <row r="140" spans="1:7" s="117" customFormat="1" ht="15" x14ac:dyDescent="0.2">
      <c r="A140" s="156" t="str">
        <f>Ingresos!A130</f>
        <v>EEE.13.03.002.000.000</v>
      </c>
      <c r="B140" s="157"/>
      <c r="C140" s="158" t="str">
        <f>Ingresos!B130</f>
        <v>De la Subsecretaría de Desarrollo Regional y Administrativo</v>
      </c>
      <c r="D140" s="159">
        <f>(Ingresos!C130)/1000</f>
        <v>0</v>
      </c>
      <c r="E140" s="159">
        <f>(Ingresos!D130)/1000</f>
        <v>0</v>
      </c>
      <c r="F140" s="160">
        <f>(Ingresos!E130)/1000</f>
        <v>0</v>
      </c>
      <c r="G140" s="159">
        <f>(Ingresos!F130)/1000</f>
        <v>0</v>
      </c>
    </row>
    <row r="141" spans="1:7" s="117" customFormat="1" ht="15" x14ac:dyDescent="0.2">
      <c r="A141" s="156" t="str">
        <f>Ingresos!A131</f>
        <v>EEE.13.03.002.001.000</v>
      </c>
      <c r="B141" s="157"/>
      <c r="C141" s="158" t="str">
        <f>Ingresos!B131</f>
        <v>Programa Mejoramiento Urbano y Equipamiento Comunal (PMU)</v>
      </c>
      <c r="D141" s="159">
        <f>(Ingresos!C131)/1000</f>
        <v>0</v>
      </c>
      <c r="E141" s="159">
        <f>(Ingresos!D131)/1000</f>
        <v>0</v>
      </c>
      <c r="F141" s="160">
        <f>(Ingresos!E131)/1000</f>
        <v>0</v>
      </c>
      <c r="G141" s="159">
        <f>(Ingresos!F131)/1000</f>
        <v>0</v>
      </c>
    </row>
    <row r="142" spans="1:7" s="117" customFormat="1" ht="15" x14ac:dyDescent="0.2">
      <c r="A142" s="156" t="str">
        <f>Ingresos!A132</f>
        <v>EEE.13.03.002.002.000</v>
      </c>
      <c r="B142" s="157"/>
      <c r="C142" s="158" t="str">
        <f>Ingresos!B132</f>
        <v>Programa Mejoramiento de Barrios (PMB)</v>
      </c>
      <c r="D142" s="159">
        <f>(Ingresos!C132)/1000</f>
        <v>0</v>
      </c>
      <c r="E142" s="159">
        <f>(Ingresos!D132)/1000</f>
        <v>0</v>
      </c>
      <c r="F142" s="160">
        <f>(Ingresos!E132)/1000</f>
        <v>0</v>
      </c>
      <c r="G142" s="159">
        <f>(Ingresos!F132)/1000</f>
        <v>0</v>
      </c>
    </row>
    <row r="143" spans="1:7" s="117" customFormat="1" ht="15" x14ac:dyDescent="0.2">
      <c r="A143" s="156" t="str">
        <f>Ingresos!A133</f>
        <v>EEE.13.03.002.999.000</v>
      </c>
      <c r="B143" s="157"/>
      <c r="C143" s="158" t="str">
        <f>Ingresos!B133</f>
        <v>Otras Transferencias para Gastos de Capital de la SUBDERE</v>
      </c>
      <c r="D143" s="159">
        <f>(Ingresos!C133)/1000</f>
        <v>0</v>
      </c>
      <c r="E143" s="159">
        <f>(Ingresos!D133)/1000</f>
        <v>0</v>
      </c>
      <c r="F143" s="160">
        <f>(Ingresos!E133)/1000</f>
        <v>0</v>
      </c>
      <c r="G143" s="159">
        <f>(Ingresos!F133)/1000</f>
        <v>0</v>
      </c>
    </row>
    <row r="144" spans="1:7" s="117" customFormat="1" ht="15" x14ac:dyDescent="0.2">
      <c r="A144" s="156" t="str">
        <f>Ingresos!A134</f>
        <v>EEE.13.03.004.000.000</v>
      </c>
      <c r="B144" s="157"/>
      <c r="C144" s="158" t="str">
        <f>Ingresos!B134</f>
        <v>De la Subsecretaría de Educación</v>
      </c>
      <c r="D144" s="159">
        <f>(Ingresos!C134)/1000</f>
        <v>0</v>
      </c>
      <c r="E144" s="159">
        <f>(Ingresos!D134)/1000</f>
        <v>0</v>
      </c>
      <c r="F144" s="160">
        <f>(Ingresos!E134)/1000</f>
        <v>0</v>
      </c>
      <c r="G144" s="159">
        <f>(Ingresos!F134)/1000</f>
        <v>0</v>
      </c>
    </row>
    <row r="145" spans="1:7" s="117" customFormat="1" ht="15" x14ac:dyDescent="0.2">
      <c r="A145" s="156" t="str">
        <f>Ingresos!A135</f>
        <v>EEE.13.03.004.002.000</v>
      </c>
      <c r="B145" s="157"/>
      <c r="C145" s="158" t="str">
        <f>Ingresos!B135</f>
        <v>Otros Aportes</v>
      </c>
      <c r="D145" s="159">
        <f>(Ingresos!C135)/1000</f>
        <v>0</v>
      </c>
      <c r="E145" s="159">
        <f>(Ingresos!D135)/1000</f>
        <v>0</v>
      </c>
      <c r="F145" s="160">
        <f>(Ingresos!E135)/1000</f>
        <v>0</v>
      </c>
      <c r="G145" s="159">
        <f>(Ingresos!F135)/1000</f>
        <v>0</v>
      </c>
    </row>
    <row r="146" spans="1:7" s="117" customFormat="1" ht="15" x14ac:dyDescent="0.2">
      <c r="A146" s="156" t="str">
        <f>Ingresos!A136</f>
        <v>EEE.13.03.005.000.000</v>
      </c>
      <c r="B146" s="157"/>
      <c r="C146" s="158" t="str">
        <f>Ingresos!B136</f>
        <v>Del Tesoro Público</v>
      </c>
      <c r="D146" s="159">
        <f>(Ingresos!C136)/1000</f>
        <v>0</v>
      </c>
      <c r="E146" s="159">
        <f>(Ingresos!D136)/1000</f>
        <v>0</v>
      </c>
      <c r="F146" s="160">
        <f>(Ingresos!E136)/1000</f>
        <v>0</v>
      </c>
      <c r="G146" s="159">
        <f>(Ingresos!F136)/1000</f>
        <v>0</v>
      </c>
    </row>
    <row r="147" spans="1:7" s="117" customFormat="1" ht="15" x14ac:dyDescent="0.2">
      <c r="A147" s="156" t="str">
        <f>Ingresos!A137</f>
        <v>EEE.13.03.005.001.000</v>
      </c>
      <c r="B147" s="157"/>
      <c r="C147" s="158" t="str">
        <f>Ingresos!B137</f>
        <v>Patentes Mineras Ley Nº 19.143</v>
      </c>
      <c r="D147" s="159">
        <f>(Ingresos!C137)/1000</f>
        <v>0</v>
      </c>
      <c r="E147" s="159">
        <f>(Ingresos!D137)/1000</f>
        <v>0</v>
      </c>
      <c r="F147" s="160">
        <f>(Ingresos!E137)/1000</f>
        <v>0</v>
      </c>
      <c r="G147" s="159">
        <f>(Ingresos!F137)/1000</f>
        <v>0</v>
      </c>
    </row>
    <row r="148" spans="1:7" s="117" customFormat="1" ht="15" x14ac:dyDescent="0.2">
      <c r="A148" s="156" t="str">
        <f>Ingresos!A138</f>
        <v>EEE.13.03.005.002.000</v>
      </c>
      <c r="B148" s="157"/>
      <c r="C148" s="158" t="str">
        <f>Ingresos!B138</f>
        <v>Casinos de Juegos Ley Nº 19.995</v>
      </c>
      <c r="D148" s="159">
        <f>(Ingresos!C138)/1000</f>
        <v>0</v>
      </c>
      <c r="E148" s="159">
        <f>(Ingresos!D138)/1000</f>
        <v>0</v>
      </c>
      <c r="F148" s="160">
        <f>(Ingresos!E138)/1000</f>
        <v>0</v>
      </c>
      <c r="G148" s="159">
        <f>(Ingresos!F138)/1000</f>
        <v>0</v>
      </c>
    </row>
    <row r="149" spans="1:7" s="117" customFormat="1" ht="15" x14ac:dyDescent="0.2">
      <c r="A149" s="156" t="str">
        <f>Ingresos!A139</f>
        <v>EEE.13.03.005.003.000</v>
      </c>
      <c r="B149" s="157"/>
      <c r="C149" s="158" t="str">
        <f>Ingresos!B139</f>
        <v>Patentes Geotermicas Ley N 19.657</v>
      </c>
      <c r="D149" s="159">
        <f>(Ingresos!C139)/1000</f>
        <v>0</v>
      </c>
      <c r="E149" s="159">
        <f>(Ingresos!D139)/1000</f>
        <v>0</v>
      </c>
      <c r="F149" s="160">
        <f>(Ingresos!E139)/1000</f>
        <v>0</v>
      </c>
      <c r="G149" s="159">
        <f>(Ingresos!F139)/1000</f>
        <v>0</v>
      </c>
    </row>
    <row r="150" spans="1:7" s="117" customFormat="1" ht="15" x14ac:dyDescent="0.2">
      <c r="A150" s="156" t="str">
        <f>Ingresos!A140</f>
        <v>EEE.13.03.005.999.000</v>
      </c>
      <c r="B150" s="157"/>
      <c r="C150" s="158" t="str">
        <f>Ingresos!B140</f>
        <v>Otras Transferencias para Gastos de Capital del Tesoro Público</v>
      </c>
      <c r="D150" s="159">
        <f>(Ingresos!C140)/1000</f>
        <v>0</v>
      </c>
      <c r="E150" s="159">
        <f>(Ingresos!D140)/1000</f>
        <v>0</v>
      </c>
      <c r="F150" s="160">
        <f>(Ingresos!E140)/1000</f>
        <v>0</v>
      </c>
      <c r="G150" s="159">
        <f>(Ingresos!F140)/1000</f>
        <v>0</v>
      </c>
    </row>
    <row r="151" spans="1:7" s="117" customFormat="1" ht="15" x14ac:dyDescent="0.2">
      <c r="A151" s="156" t="str">
        <f>Ingresos!A141</f>
        <v>EEE.13.03.006.000.000</v>
      </c>
      <c r="B151" s="157"/>
      <c r="C151" s="158" t="str">
        <f>Ingresos!B141</f>
        <v>De la Junta Nacional de Jardínes Infantiles</v>
      </c>
      <c r="D151" s="159">
        <f>(Ingresos!C141)/1000</f>
        <v>0</v>
      </c>
      <c r="E151" s="159">
        <f>(Ingresos!D141)/1000</f>
        <v>0</v>
      </c>
      <c r="F151" s="160">
        <f>(Ingresos!E141)/1000</f>
        <v>0</v>
      </c>
      <c r="G151" s="159">
        <f>(Ingresos!F141)/1000</f>
        <v>0</v>
      </c>
    </row>
    <row r="152" spans="1:7" s="117" customFormat="1" ht="28.5" x14ac:dyDescent="0.2">
      <c r="A152" s="156" t="str">
        <f>Ingresos!A142</f>
        <v>EEE.13.03.006.001.000</v>
      </c>
      <c r="B152" s="157"/>
      <c r="C152" s="158" t="str">
        <f>Ingresos!B142</f>
        <v>Convenio para Construccion, Adecuacion y Habilitacion de Espacios Deportivos</v>
      </c>
      <c r="D152" s="159">
        <f>(Ingresos!C142)/1000</f>
        <v>0</v>
      </c>
      <c r="E152" s="159">
        <f>(Ingresos!D142)/1000</f>
        <v>0</v>
      </c>
      <c r="F152" s="160">
        <f>(Ingresos!E142)/1000</f>
        <v>0</v>
      </c>
      <c r="G152" s="159">
        <f>(Ingresos!F142)/1000</f>
        <v>0</v>
      </c>
    </row>
    <row r="153" spans="1:7" s="117" customFormat="1" ht="15" x14ac:dyDescent="0.2">
      <c r="A153" s="156" t="str">
        <f>Ingresos!A143</f>
        <v>EEE.13.03.007.000.000</v>
      </c>
      <c r="B153" s="157"/>
      <c r="C153" s="158" t="str">
        <f>Ingresos!B143</f>
        <v>De la Dirección de Educación Pública</v>
      </c>
      <c r="D153" s="159">
        <f>(Ingresos!C143)/1000</f>
        <v>0</v>
      </c>
      <c r="E153" s="159">
        <f>(Ingresos!D143)/1000</f>
        <v>0</v>
      </c>
      <c r="F153" s="160">
        <f>(Ingresos!E143)/1000</f>
        <v>0</v>
      </c>
      <c r="G153" s="159">
        <f>(Ingresos!F143)/1000</f>
        <v>0</v>
      </c>
    </row>
    <row r="154" spans="1:7" s="117" customFormat="1" ht="15" x14ac:dyDescent="0.2">
      <c r="A154" s="156" t="str">
        <f>Ingresos!A144</f>
        <v>EEE.13.03.007.001.000</v>
      </c>
      <c r="B154" s="157"/>
      <c r="C154" s="158" t="str">
        <f>Ingresos!B144</f>
        <v>Mejoramiento de Infraestructura Escolar Pública</v>
      </c>
      <c r="D154" s="159">
        <f>(Ingresos!C144)/1000</f>
        <v>0</v>
      </c>
      <c r="E154" s="159">
        <f>(Ingresos!D144)/1000</f>
        <v>0</v>
      </c>
      <c r="F154" s="160">
        <f>(Ingresos!E144)/1000</f>
        <v>0</v>
      </c>
      <c r="G154" s="159">
        <f>(Ingresos!F144)/1000</f>
        <v>0</v>
      </c>
    </row>
    <row r="155" spans="1:7" s="117" customFormat="1" ht="15" x14ac:dyDescent="0.2">
      <c r="A155" s="156" t="str">
        <f>Ingresos!A145</f>
        <v>EEE.13.03.007.999.000</v>
      </c>
      <c r="B155" s="157"/>
      <c r="C155" s="158" t="str">
        <f>Ingresos!B145</f>
        <v>Otros</v>
      </c>
      <c r="D155" s="159">
        <f>(Ingresos!C145)/1000</f>
        <v>0</v>
      </c>
      <c r="E155" s="159">
        <f>(Ingresos!D145)/1000</f>
        <v>0</v>
      </c>
      <c r="F155" s="160">
        <f>(Ingresos!E145)/1000</f>
        <v>0</v>
      </c>
      <c r="G155" s="159">
        <f>(Ingresos!F145)/1000</f>
        <v>0</v>
      </c>
    </row>
    <row r="156" spans="1:7" s="117" customFormat="1" ht="15" x14ac:dyDescent="0.2">
      <c r="A156" s="156" t="str">
        <f>Ingresos!A146</f>
        <v>EEE.13.03.099.000.000</v>
      </c>
      <c r="B156" s="157"/>
      <c r="C156" s="158" t="str">
        <f>Ingresos!B146</f>
        <v>De Otras Entidades Públicas</v>
      </c>
      <c r="D156" s="159">
        <f>(Ingresos!C146)/1000</f>
        <v>0</v>
      </c>
      <c r="E156" s="159">
        <f>(Ingresos!D146)/1000</f>
        <v>0</v>
      </c>
      <c r="F156" s="160">
        <f>(Ingresos!E146)/1000</f>
        <v>0</v>
      </c>
      <c r="G156" s="159">
        <f>(Ingresos!F146)/1000</f>
        <v>0</v>
      </c>
    </row>
    <row r="157" spans="1:7" s="117" customFormat="1" ht="15" x14ac:dyDescent="0.2">
      <c r="A157" s="156" t="str">
        <f>Ingresos!A147</f>
        <v>EEE.13.04.000.000.000</v>
      </c>
      <c r="B157" s="157"/>
      <c r="C157" s="158" t="str">
        <f>Ingresos!B147</f>
        <v>DE EMPRESAS PÚBLICAS NO FINANCIERAS</v>
      </c>
      <c r="D157" s="159">
        <f>(Ingresos!C147)/1000</f>
        <v>0</v>
      </c>
      <c r="E157" s="159">
        <f>(Ingresos!D147)/1000</f>
        <v>0</v>
      </c>
      <c r="F157" s="160">
        <f>(Ingresos!E147)/1000</f>
        <v>0</v>
      </c>
      <c r="G157" s="159">
        <f>(Ingresos!F147)/1000</f>
        <v>0</v>
      </c>
    </row>
    <row r="158" spans="1:7" s="117" customFormat="1" ht="15" x14ac:dyDescent="0.2">
      <c r="A158" s="156" t="str">
        <f>Ingresos!A148</f>
        <v>EEE.13.04.001.000.000</v>
      </c>
      <c r="B158" s="157"/>
      <c r="C158" s="158" t="str">
        <f>Ingresos!B148</f>
        <v>De Zona Franca de Iquique S.A.</v>
      </c>
      <c r="D158" s="159">
        <f>(Ingresos!C148)/1000</f>
        <v>0</v>
      </c>
      <c r="E158" s="159">
        <f>(Ingresos!D148)/1000</f>
        <v>0</v>
      </c>
      <c r="F158" s="160">
        <f>(Ingresos!E148)/1000</f>
        <v>0</v>
      </c>
      <c r="G158" s="159">
        <f>(Ingresos!F148)/1000</f>
        <v>0</v>
      </c>
    </row>
    <row r="159" spans="1:7" s="117" customFormat="1" ht="15" x14ac:dyDescent="0.2">
      <c r="A159" s="156" t="str">
        <f>Ingresos!A149</f>
        <v>EEE.13.06.000.000.000</v>
      </c>
      <c r="B159" s="157"/>
      <c r="C159" s="158" t="str">
        <f>Ingresos!B149</f>
        <v>DE GOBIERNOS EXTRANJEROS</v>
      </c>
      <c r="D159" s="159">
        <f>(Ingresos!C149)/1000</f>
        <v>0</v>
      </c>
      <c r="E159" s="159">
        <f>(Ingresos!D149)/1000</f>
        <v>0</v>
      </c>
      <c r="F159" s="160">
        <f>(Ingresos!E149)/1000</f>
        <v>0</v>
      </c>
      <c r="G159" s="159">
        <f>(Ingresos!F149)/1000</f>
        <v>0</v>
      </c>
    </row>
    <row r="160" spans="1:7" s="117" customFormat="1" ht="15" x14ac:dyDescent="0.2">
      <c r="A160" s="156" t="str">
        <f>Ingresos!A150</f>
        <v>EEE.13.06.001.000.000</v>
      </c>
      <c r="B160" s="157"/>
      <c r="C160" s="158" t="str">
        <f>Ingresos!B150</f>
        <v>Donación de Gobierno Extranjero</v>
      </c>
      <c r="D160" s="159">
        <f>(Ingresos!C150)/1000</f>
        <v>0</v>
      </c>
      <c r="E160" s="159">
        <f>(Ingresos!D150)/1000</f>
        <v>0</v>
      </c>
      <c r="F160" s="160">
        <f>(Ingresos!E150)/1000</f>
        <v>0</v>
      </c>
      <c r="G160" s="159">
        <f>(Ingresos!F150)/1000</f>
        <v>0</v>
      </c>
    </row>
    <row r="161" spans="1:7" s="117" customFormat="1" ht="15" x14ac:dyDescent="0.2">
      <c r="A161" s="156" t="str">
        <f>Ingresos!A151</f>
        <v>EEE.14.00.000.000.000</v>
      </c>
      <c r="B161" s="157"/>
      <c r="C161" s="158" t="str">
        <f>Ingresos!B151</f>
        <v>CxC ENDEUDAMIENTO</v>
      </c>
      <c r="D161" s="159">
        <f>(Ingresos!C151)/1000</f>
        <v>0</v>
      </c>
      <c r="E161" s="159">
        <f>(Ingresos!D151)/1000</f>
        <v>0</v>
      </c>
      <c r="F161" s="160">
        <f>(Ingresos!E151)/1000</f>
        <v>0</v>
      </c>
      <c r="G161" s="159">
        <f>(Ingresos!F151)/1000</f>
        <v>0</v>
      </c>
    </row>
    <row r="162" spans="1:7" s="117" customFormat="1" ht="15" x14ac:dyDescent="0.2">
      <c r="A162" s="156" t="str">
        <f>Ingresos!A152</f>
        <v>EEE.14.01.000.000.000</v>
      </c>
      <c r="B162" s="157"/>
      <c r="C162" s="158" t="str">
        <f>Ingresos!B152</f>
        <v>ENDEUDAMIENTO INTERNO</v>
      </c>
      <c r="D162" s="159">
        <f>(Ingresos!C152)/1000</f>
        <v>0</v>
      </c>
      <c r="E162" s="159">
        <f>(Ingresos!D152)/1000</f>
        <v>0</v>
      </c>
      <c r="F162" s="160">
        <f>(Ingresos!E152)/1000</f>
        <v>0</v>
      </c>
      <c r="G162" s="159">
        <f>(Ingresos!F152)/1000</f>
        <v>0</v>
      </c>
    </row>
    <row r="163" spans="1:7" s="117" customFormat="1" ht="15" x14ac:dyDescent="0.2">
      <c r="A163" s="156" t="str">
        <f>Ingresos!A153</f>
        <v>EEE.14.01.002.000.000</v>
      </c>
      <c r="B163" s="157"/>
      <c r="C163" s="158" t="str">
        <f>Ingresos!B153</f>
        <v>Empréstitos</v>
      </c>
      <c r="D163" s="159">
        <f>(Ingresos!C153)/1000</f>
        <v>0</v>
      </c>
      <c r="E163" s="159">
        <f>(Ingresos!D153)/1000</f>
        <v>0</v>
      </c>
      <c r="F163" s="160">
        <f>(Ingresos!E153)/1000</f>
        <v>0</v>
      </c>
      <c r="G163" s="159">
        <f>(Ingresos!F153)/1000</f>
        <v>0</v>
      </c>
    </row>
    <row r="164" spans="1:7" s="117" customFormat="1" ht="15" x14ac:dyDescent="0.2">
      <c r="A164" s="156" t="str">
        <f>Ingresos!A154</f>
        <v>EEE.14.01.003.000.000</v>
      </c>
      <c r="B164" s="157"/>
      <c r="C164" s="158" t="str">
        <f>Ingresos!B154</f>
        <v>Créditos de Proveedores</v>
      </c>
      <c r="D164" s="159">
        <f>(Ingresos!C154)/1000</f>
        <v>0</v>
      </c>
      <c r="E164" s="159">
        <f>(Ingresos!D154)/1000</f>
        <v>0</v>
      </c>
      <c r="F164" s="160">
        <f>(Ingresos!E154)/1000</f>
        <v>0</v>
      </c>
      <c r="G164" s="159">
        <f>(Ingresos!F154)/1000</f>
        <v>0</v>
      </c>
    </row>
    <row r="165" spans="1:7" s="117" customFormat="1" ht="15" x14ac:dyDescent="0.2">
      <c r="A165" s="156" t="str">
        <f>Ingresos!A155</f>
        <v>EEE.15.00.000.000.000</v>
      </c>
      <c r="B165" s="157"/>
      <c r="C165" s="158" t="str">
        <f>Ingresos!B155</f>
        <v>SALDO INICIAL DE CAJA</v>
      </c>
      <c r="D165" s="159">
        <f>(Ingresos!C155)/1000</f>
        <v>0</v>
      </c>
      <c r="E165" s="159">
        <f>(Ingresos!D155)/1000</f>
        <v>0</v>
      </c>
      <c r="F165" s="160">
        <f>(Ingresos!E155)/1000</f>
        <v>0</v>
      </c>
      <c r="G165" s="159">
        <f>(Ingresos!F155)/1000</f>
        <v>0</v>
      </c>
    </row>
    <row r="166" spans="1:7" s="117" customFormat="1" ht="15" x14ac:dyDescent="0.2">
      <c r="A166" s="166"/>
      <c r="B166" s="157"/>
      <c r="C166" s="158"/>
      <c r="D166" s="167"/>
      <c r="E166" s="167"/>
      <c r="F166" s="168"/>
      <c r="G166" s="167"/>
    </row>
    <row r="167" spans="1:7" s="117" customFormat="1" ht="15" x14ac:dyDescent="0.2">
      <c r="A167" s="169"/>
      <c r="B167" s="170"/>
      <c r="C167" s="171"/>
      <c r="D167" s="172"/>
      <c r="E167" s="172"/>
      <c r="F167" s="173"/>
      <c r="G167" s="172"/>
    </row>
    <row r="168" spans="1:7" s="117" customFormat="1" x14ac:dyDescent="0.2">
      <c r="A168" s="174"/>
      <c r="B168" s="174"/>
      <c r="C168" s="174"/>
      <c r="D168" s="174"/>
      <c r="E168" s="174"/>
      <c r="F168" s="174"/>
      <c r="G168" s="174"/>
    </row>
    <row r="169" spans="1:7" s="117" customFormat="1" ht="15" x14ac:dyDescent="0.2">
      <c r="A169" s="175" t="s">
        <v>1455</v>
      </c>
      <c r="B169" s="176" t="s">
        <v>1463</v>
      </c>
      <c r="C169" s="177"/>
      <c r="D169" s="177"/>
      <c r="E169" s="177"/>
      <c r="F169" s="177"/>
      <c r="G169" s="177"/>
    </row>
    <row r="170" spans="1:7" s="117" customFormat="1" ht="12.75" customHeight="1" x14ac:dyDescent="0.2">
      <c r="A170" s="175" t="s">
        <v>6</v>
      </c>
      <c r="B170" s="176" t="s">
        <v>1457</v>
      </c>
      <c r="C170" s="176"/>
      <c r="D170" s="176"/>
      <c r="E170" s="176"/>
      <c r="F170" s="176"/>
      <c r="G170" s="176"/>
    </row>
    <row r="171" spans="1:7" s="117" customFormat="1" x14ac:dyDescent="0.2">
      <c r="A171" s="174"/>
      <c r="B171" s="174"/>
      <c r="C171" s="174"/>
      <c r="D171" s="178"/>
      <c r="E171" s="178"/>
      <c r="F171" s="178"/>
      <c r="G171" s="174"/>
    </row>
    <row r="172" spans="1:7" s="117" customFormat="1" ht="15" x14ac:dyDescent="0.2">
      <c r="A172" s="156" t="str">
        <f>Egresos!A3</f>
        <v>EEE.21.00.000.000.000</v>
      </c>
      <c r="B172" s="157"/>
      <c r="C172" s="158" t="str">
        <f>Egresos!B3</f>
        <v>CxP GASTOS EN PERSONAL</v>
      </c>
      <c r="D172" s="159">
        <f>(Egresos!C3)/1000</f>
        <v>10254873</v>
      </c>
      <c r="E172" s="159">
        <f>(Egresos!D3)/1000</f>
        <v>10254873</v>
      </c>
      <c r="F172" s="160">
        <f>(Egresos!E3)/1000</f>
        <v>8558138.1160000004</v>
      </c>
      <c r="G172" s="159">
        <f>(Egresos!F3)/1000</f>
        <v>1696734.8840000001</v>
      </c>
    </row>
    <row r="173" spans="1:7" s="117" customFormat="1" ht="15" x14ac:dyDescent="0.2">
      <c r="A173" s="156" t="str">
        <f>Egresos!A4</f>
        <v>EEE.21.01.000.000.000</v>
      </c>
      <c r="B173" s="157"/>
      <c r="C173" s="158" t="str">
        <f>Egresos!B4</f>
        <v>PERSONAL DE PLANTA</v>
      </c>
      <c r="D173" s="159">
        <f>(Egresos!C4)/1000</f>
        <v>6566373</v>
      </c>
      <c r="E173" s="159">
        <f>(Egresos!D4)/1000</f>
        <v>6566373</v>
      </c>
      <c r="F173" s="160">
        <f>(Egresos!E4)/1000</f>
        <v>5968596.1569999997</v>
      </c>
      <c r="G173" s="159">
        <f>(Egresos!F4)/1000</f>
        <v>597776.84299999999</v>
      </c>
    </row>
    <row r="174" spans="1:7" s="117" customFormat="1" ht="15" x14ac:dyDescent="0.2">
      <c r="A174" s="156" t="str">
        <f>Egresos!A5</f>
        <v>EEE.21.01.001.000.000</v>
      </c>
      <c r="B174" s="157"/>
      <c r="C174" s="158" t="str">
        <f>Egresos!B5</f>
        <v>Sueldos y Sobresueldos</v>
      </c>
      <c r="D174" s="159">
        <f>(Egresos!C5)/1000</f>
        <v>6016373</v>
      </c>
      <c r="E174" s="159">
        <f>(Egresos!D5)/1000</f>
        <v>6016373</v>
      </c>
      <c r="F174" s="160">
        <f>(Egresos!E5)/1000</f>
        <v>5677443.7869999995</v>
      </c>
      <c r="G174" s="159">
        <f>(Egresos!F5)/1000</f>
        <v>338929.21299999999</v>
      </c>
    </row>
    <row r="175" spans="1:7" s="121" customFormat="1" ht="15" x14ac:dyDescent="0.2">
      <c r="A175" s="156" t="str">
        <f>Egresos!A6</f>
        <v>EEE.21.01.001.001.000</v>
      </c>
      <c r="B175" s="179"/>
      <c r="C175" s="180" t="str">
        <f>Egresos!B6</f>
        <v>Sueldos Bases</v>
      </c>
      <c r="D175" s="181">
        <f>(Egresos!C6)/1000</f>
        <v>3168373</v>
      </c>
      <c r="E175" s="181">
        <f>(Egresos!D6)/1000</f>
        <v>3168373</v>
      </c>
      <c r="F175" s="182">
        <f>(Egresos!E6)/1000</f>
        <v>3128744.7940000002</v>
      </c>
      <c r="G175" s="181">
        <f>(Egresos!F6)/1000</f>
        <v>39628.205999999998</v>
      </c>
    </row>
    <row r="176" spans="1:7" s="121" customFormat="1" ht="15" x14ac:dyDescent="0.2">
      <c r="A176" s="156" t="str">
        <f>Egresos!A7</f>
        <v>EEE.21.01.001.002.000</v>
      </c>
      <c r="B176" s="179"/>
      <c r="C176" s="180" t="str">
        <f>Egresos!B7</f>
        <v>Asignación de Antigüedad</v>
      </c>
      <c r="D176" s="181">
        <f>(Egresos!C7)/1000</f>
        <v>210000</v>
      </c>
      <c r="E176" s="181">
        <f>(Egresos!D7)/1000</f>
        <v>210000</v>
      </c>
      <c r="F176" s="182">
        <f>(Egresos!E7)/1000</f>
        <v>4609.393</v>
      </c>
      <c r="G176" s="181">
        <f>(Egresos!F7)/1000</f>
        <v>205390.60699999999</v>
      </c>
    </row>
    <row r="177" spans="1:7" s="117" customFormat="1" ht="12.75" customHeight="1" x14ac:dyDescent="0.2">
      <c r="A177" s="156" t="str">
        <f>Egresos!A8</f>
        <v>EEE.21.01.001.002.002</v>
      </c>
      <c r="B177" s="157"/>
      <c r="C177" s="158" t="str">
        <f>Egresos!B8</f>
        <v>Asignación de Antigüedad, Art.97, letra g), de la Ley Nº18.883, y Leyes Nºs. 19.180 y 19.280</v>
      </c>
      <c r="D177" s="159">
        <f>(Egresos!C8)/1000</f>
        <v>210000</v>
      </c>
      <c r="E177" s="159">
        <f>(Egresos!D8)/1000</f>
        <v>210000</v>
      </c>
      <c r="F177" s="160">
        <f>(Egresos!E8)/1000</f>
        <v>4609.393</v>
      </c>
      <c r="G177" s="159">
        <f>(Egresos!F8)/1000</f>
        <v>205390.60699999999</v>
      </c>
    </row>
    <row r="178" spans="1:7" s="117" customFormat="1" ht="15" x14ac:dyDescent="0.2">
      <c r="A178" s="156" t="str">
        <f>Egresos!A9</f>
        <v>EEE.21.01.001.002.003</v>
      </c>
      <c r="B178" s="157"/>
      <c r="C178" s="158" t="str">
        <f>Egresos!B9</f>
        <v>Trienios, Art.7, Inciso 3, Ley Nº15.076</v>
      </c>
      <c r="D178" s="159">
        <f>(Egresos!C9)/1000</f>
        <v>0</v>
      </c>
      <c r="E178" s="159">
        <f>(Egresos!D9)/1000</f>
        <v>0</v>
      </c>
      <c r="F178" s="160">
        <f>(Egresos!E9)/1000</f>
        <v>0</v>
      </c>
      <c r="G178" s="159">
        <f>(Egresos!F9)/1000</f>
        <v>0</v>
      </c>
    </row>
    <row r="179" spans="1:7" s="121" customFormat="1" ht="15" x14ac:dyDescent="0.2">
      <c r="A179" s="156" t="str">
        <f>Egresos!A10</f>
        <v>EEE.21.01.001.003.000</v>
      </c>
      <c r="B179" s="179"/>
      <c r="C179" s="180" t="str">
        <f>Egresos!B10</f>
        <v>Asignación Profesional</v>
      </c>
      <c r="D179" s="181">
        <f>(Egresos!C10)/1000</f>
        <v>0</v>
      </c>
      <c r="E179" s="181">
        <f>(Egresos!D10)/1000</f>
        <v>0</v>
      </c>
      <c r="F179" s="182">
        <f>(Egresos!E10)/1000</f>
        <v>0</v>
      </c>
      <c r="G179" s="181">
        <f>(Egresos!F10)/1000</f>
        <v>0</v>
      </c>
    </row>
    <row r="180" spans="1:7" s="117" customFormat="1" ht="15" x14ac:dyDescent="0.2">
      <c r="A180" s="156" t="str">
        <f>Egresos!A11</f>
        <v>EEE.21.01.001.003.001</v>
      </c>
      <c r="B180" s="157"/>
      <c r="C180" s="158" t="str">
        <f>Egresos!B11</f>
        <v>Asignación Profesional, Decreto Ley Nº479 de 1974</v>
      </c>
      <c r="D180" s="159">
        <f>(Egresos!C11)/1000</f>
        <v>0</v>
      </c>
      <c r="E180" s="159">
        <f>(Egresos!D11)/1000</f>
        <v>0</v>
      </c>
      <c r="F180" s="160">
        <f>(Egresos!E11)/1000</f>
        <v>0</v>
      </c>
      <c r="G180" s="159">
        <f>(Egresos!F11)/1000</f>
        <v>0</v>
      </c>
    </row>
    <row r="181" spans="1:7" s="121" customFormat="1" ht="15" x14ac:dyDescent="0.2">
      <c r="A181" s="156" t="str">
        <f>Egresos!A12</f>
        <v>EEE.21.01.001.004.000</v>
      </c>
      <c r="B181" s="179"/>
      <c r="C181" s="180" t="str">
        <f>Egresos!B12</f>
        <v>Asignación de Zona</v>
      </c>
      <c r="D181" s="181">
        <f>(Egresos!C12)/1000</f>
        <v>0</v>
      </c>
      <c r="E181" s="181">
        <f>(Egresos!D12)/1000</f>
        <v>0</v>
      </c>
      <c r="F181" s="182">
        <f>(Egresos!E12)/1000</f>
        <v>0</v>
      </c>
      <c r="G181" s="181">
        <f>(Egresos!F12)/1000</f>
        <v>0</v>
      </c>
    </row>
    <row r="182" spans="1:7" s="117" customFormat="1" ht="15" x14ac:dyDescent="0.2">
      <c r="A182" s="156" t="str">
        <f>Egresos!A13</f>
        <v>EEE.21.01.001.004.001</v>
      </c>
      <c r="B182" s="157"/>
      <c r="C182" s="158" t="str">
        <f>Egresos!B13</f>
        <v>Asignación de Zona, Art. 7 y 25, D.L. Nº3.551</v>
      </c>
      <c r="D182" s="159">
        <f>(Egresos!C13)/1000</f>
        <v>0</v>
      </c>
      <c r="E182" s="159">
        <f>(Egresos!D13)/1000</f>
        <v>0</v>
      </c>
      <c r="F182" s="160">
        <f>(Egresos!E13)/1000</f>
        <v>0</v>
      </c>
      <c r="G182" s="159">
        <f>(Egresos!F13)/1000</f>
        <v>0</v>
      </c>
    </row>
    <row r="183" spans="1:7" s="117" customFormat="1" ht="15" x14ac:dyDescent="0.2">
      <c r="A183" s="156" t="str">
        <f>Egresos!A14</f>
        <v>EEE.21.01.001.004.002</v>
      </c>
      <c r="B183" s="157"/>
      <c r="C183" s="158" t="str">
        <f>Egresos!B14</f>
        <v>Asignación de Zona, Art. 26 de la Ley Nº19.378, y Ley Nº19.354</v>
      </c>
      <c r="D183" s="159">
        <f>(Egresos!C14)/1000</f>
        <v>0</v>
      </c>
      <c r="E183" s="159">
        <f>(Egresos!D14)/1000</f>
        <v>0</v>
      </c>
      <c r="F183" s="160">
        <f>(Egresos!E14)/1000</f>
        <v>0</v>
      </c>
      <c r="G183" s="159">
        <f>(Egresos!F14)/1000</f>
        <v>0</v>
      </c>
    </row>
    <row r="184" spans="1:7" s="117" customFormat="1" ht="15" x14ac:dyDescent="0.2">
      <c r="A184" s="156" t="str">
        <f>Egresos!A15</f>
        <v>EEE.21.01.001.004.003</v>
      </c>
      <c r="B184" s="157"/>
      <c r="C184" s="158" t="str">
        <f>Egresos!B15</f>
        <v>Asignación de Zona, Decreto Nº450 de 1974, Ley 19.354</v>
      </c>
      <c r="D184" s="159">
        <f>(Egresos!C15)/1000</f>
        <v>0</v>
      </c>
      <c r="E184" s="159">
        <f>(Egresos!D15)/1000</f>
        <v>0</v>
      </c>
      <c r="F184" s="160">
        <f>(Egresos!E15)/1000</f>
        <v>0</v>
      </c>
      <c r="G184" s="159">
        <f>(Egresos!F15)/1000</f>
        <v>0</v>
      </c>
    </row>
    <row r="185" spans="1:7" s="117" customFormat="1" ht="15" x14ac:dyDescent="0.2">
      <c r="A185" s="156" t="str">
        <f>Egresos!A16</f>
        <v>EEE.21.01.001.004.004</v>
      </c>
      <c r="B185" s="157"/>
      <c r="C185" s="158" t="str">
        <f>Egresos!B16</f>
        <v>Complemento de Zona</v>
      </c>
      <c r="D185" s="159">
        <f>(Egresos!C16)/1000</f>
        <v>0</v>
      </c>
      <c r="E185" s="159">
        <f>(Egresos!D16)/1000</f>
        <v>0</v>
      </c>
      <c r="F185" s="160">
        <f>(Egresos!E16)/1000</f>
        <v>0</v>
      </c>
      <c r="G185" s="159">
        <f>(Egresos!F16)/1000</f>
        <v>0</v>
      </c>
    </row>
    <row r="186" spans="1:7" s="121" customFormat="1" ht="15" x14ac:dyDescent="0.2">
      <c r="A186" s="156" t="str">
        <f>Egresos!A17</f>
        <v>EEE.21.01.001.007.000</v>
      </c>
      <c r="B186" s="179"/>
      <c r="C186" s="180" t="str">
        <f>Egresos!B17</f>
        <v>Asignaciones del D.L. Nº 3551, de 1981</v>
      </c>
      <c r="D186" s="181">
        <f>(Egresos!C17)/1000</f>
        <v>0</v>
      </c>
      <c r="E186" s="181">
        <f>(Egresos!D17)/1000</f>
        <v>0</v>
      </c>
      <c r="F186" s="182">
        <f>(Egresos!E17)/1000</f>
        <v>0</v>
      </c>
      <c r="G186" s="181">
        <f>(Egresos!F17)/1000</f>
        <v>0</v>
      </c>
    </row>
    <row r="187" spans="1:7" s="117" customFormat="1" ht="15" x14ac:dyDescent="0.2">
      <c r="A187" s="156" t="str">
        <f>Egresos!A18</f>
        <v>EEE.21.01.001.007.001</v>
      </c>
      <c r="B187" s="157"/>
      <c r="C187" s="158" t="str">
        <f>Egresos!B18</f>
        <v>Asignación Municipal, Art.24 y 31 D.L. Nº3.551 de 1981</v>
      </c>
      <c r="D187" s="159">
        <f>(Egresos!C18)/1000</f>
        <v>0</v>
      </c>
      <c r="E187" s="159">
        <f>(Egresos!D18)/1000</f>
        <v>0</v>
      </c>
      <c r="F187" s="160">
        <f>(Egresos!E18)/1000</f>
        <v>0</v>
      </c>
      <c r="G187" s="159">
        <f>(Egresos!F18)/1000</f>
        <v>0</v>
      </c>
    </row>
    <row r="188" spans="1:7" s="117" customFormat="1" ht="15" x14ac:dyDescent="0.2">
      <c r="A188" s="156" t="str">
        <f>Egresos!A19</f>
        <v>EEE.21.01.001.007.002</v>
      </c>
      <c r="B188" s="157"/>
      <c r="C188" s="158" t="str">
        <f>Egresos!B19</f>
        <v>Asignación Protección Imponibilidad, Art. 15, D.L. N° 3.551 de 1981</v>
      </c>
      <c r="D188" s="159">
        <f>(Egresos!C19)/1000</f>
        <v>0</v>
      </c>
      <c r="E188" s="159">
        <f>(Egresos!D19)/1000</f>
        <v>0</v>
      </c>
      <c r="F188" s="160">
        <f>(Egresos!E19)/1000</f>
        <v>0</v>
      </c>
      <c r="G188" s="159">
        <f>(Egresos!F19)/1000</f>
        <v>0</v>
      </c>
    </row>
    <row r="189" spans="1:7" s="117" customFormat="1" ht="15" x14ac:dyDescent="0.2">
      <c r="A189" s="156" t="str">
        <f>Egresos!A20</f>
        <v>EEE.21.01.001.007.003</v>
      </c>
      <c r="B189" s="157"/>
      <c r="C189" s="158" t="str">
        <f>Egresos!B20</f>
        <v>Bonificación Art. 39, D.L. Nº3.551 de 1981</v>
      </c>
      <c r="D189" s="159">
        <f>(Egresos!C20)/1000</f>
        <v>0</v>
      </c>
      <c r="E189" s="159">
        <f>(Egresos!D20)/1000</f>
        <v>0</v>
      </c>
      <c r="F189" s="160">
        <f>(Egresos!E20)/1000</f>
        <v>0</v>
      </c>
      <c r="G189" s="159">
        <f>(Egresos!F20)/1000</f>
        <v>0</v>
      </c>
    </row>
    <row r="190" spans="1:7" s="121" customFormat="1" ht="15" x14ac:dyDescent="0.2">
      <c r="A190" s="156" t="str">
        <f>Egresos!A21</f>
        <v>EEE.21.01.001.008.000</v>
      </c>
      <c r="B190" s="179"/>
      <c r="C190" s="180" t="str">
        <f>Egresos!B21</f>
        <v>Asignación de Nivelación</v>
      </c>
      <c r="D190" s="181">
        <f>(Egresos!C21)/1000</f>
        <v>0</v>
      </c>
      <c r="E190" s="181">
        <f>(Egresos!D21)/1000</f>
        <v>0</v>
      </c>
      <c r="F190" s="182">
        <f>(Egresos!E21)/1000</f>
        <v>4.3659999999999997</v>
      </c>
      <c r="G190" s="181">
        <f>(Egresos!F21)/1000</f>
        <v>-4.3659999999999997</v>
      </c>
    </row>
    <row r="191" spans="1:7" s="117" customFormat="1" ht="15" x14ac:dyDescent="0.2">
      <c r="A191" s="156" t="str">
        <f>Egresos!A22</f>
        <v>EEE.21.01.001.008.001</v>
      </c>
      <c r="B191" s="157"/>
      <c r="C191" s="158" t="str">
        <f>Egresos!B22</f>
        <v>Bonificación Art. 21, Ley N° 19.429</v>
      </c>
      <c r="D191" s="159">
        <f>(Egresos!C22)/1000</f>
        <v>0</v>
      </c>
      <c r="E191" s="159">
        <f>(Egresos!D22)/1000</f>
        <v>0</v>
      </c>
      <c r="F191" s="160">
        <f>(Egresos!E22)/1000</f>
        <v>0</v>
      </c>
      <c r="G191" s="159">
        <f>(Egresos!F22)/1000</f>
        <v>0</v>
      </c>
    </row>
    <row r="192" spans="1:7" s="117" customFormat="1" ht="15" x14ac:dyDescent="0.2">
      <c r="A192" s="156" t="str">
        <f>Egresos!A23</f>
        <v>EEE.21.01.001.008.002</v>
      </c>
      <c r="B192" s="157"/>
      <c r="C192" s="158" t="str">
        <f>Egresos!B23</f>
        <v>Planilla Complementaria, Art. 4 y 11, Ley N° 19.598</v>
      </c>
      <c r="D192" s="159">
        <f>(Egresos!C23)/1000</f>
        <v>0</v>
      </c>
      <c r="E192" s="159">
        <f>(Egresos!D23)/1000</f>
        <v>0</v>
      </c>
      <c r="F192" s="160">
        <f>(Egresos!E23)/1000</f>
        <v>4.3659999999999997</v>
      </c>
      <c r="G192" s="159">
        <f>(Egresos!F23)/1000</f>
        <v>-4.3659999999999997</v>
      </c>
    </row>
    <row r="193" spans="1:7" s="121" customFormat="1" ht="15" x14ac:dyDescent="0.2">
      <c r="A193" s="156" t="str">
        <f>Egresos!A24</f>
        <v>EEE.21.01.001.009.000</v>
      </c>
      <c r="B193" s="179"/>
      <c r="C193" s="180" t="str">
        <f>Egresos!B24</f>
        <v>Asignaciones Especiales</v>
      </c>
      <c r="D193" s="181">
        <f>(Egresos!C24)/1000</f>
        <v>70000</v>
      </c>
      <c r="E193" s="181">
        <f>(Egresos!D24)/1000</f>
        <v>70000</v>
      </c>
      <c r="F193" s="182">
        <f>(Egresos!E24)/1000</f>
        <v>76941.748000000007</v>
      </c>
      <c r="G193" s="181">
        <f>(Egresos!F24)/1000</f>
        <v>-6941.7479999999996</v>
      </c>
    </row>
    <row r="194" spans="1:7" s="117" customFormat="1" ht="15" x14ac:dyDescent="0.2">
      <c r="A194" s="156" t="str">
        <f>Egresos!A25</f>
        <v>EEE.21.01.001.009.001</v>
      </c>
      <c r="B194" s="157"/>
      <c r="C194" s="158" t="str">
        <f>Egresos!B25</f>
        <v>Monto Fijo Complementario Art. 3, Ley Nº 19.278</v>
      </c>
      <c r="D194" s="159">
        <f>(Egresos!C25)/1000</f>
        <v>0</v>
      </c>
      <c r="E194" s="159">
        <f>(Egresos!D25)/1000</f>
        <v>0</v>
      </c>
      <c r="F194" s="160">
        <f>(Egresos!E25)/1000</f>
        <v>0</v>
      </c>
      <c r="G194" s="159">
        <f>(Egresos!F25)/1000</f>
        <v>0</v>
      </c>
    </row>
    <row r="195" spans="1:7" s="117" customFormat="1" ht="15" x14ac:dyDescent="0.2">
      <c r="A195" s="156" t="str">
        <f>Egresos!A26</f>
        <v>EEE.21.01.001.009.003</v>
      </c>
      <c r="B195" s="157"/>
      <c r="C195" s="158" t="str">
        <f>Egresos!B26</f>
        <v>Bonificación Proporcional Art. 8, Ley Nº 19.410</v>
      </c>
      <c r="D195" s="159">
        <f>(Egresos!C26)/1000</f>
        <v>0</v>
      </c>
      <c r="E195" s="159">
        <f>(Egresos!D26)/1000</f>
        <v>0</v>
      </c>
      <c r="F195" s="160">
        <f>(Egresos!E26)/1000</f>
        <v>11404.326999999999</v>
      </c>
      <c r="G195" s="159">
        <f>(Egresos!F26)/1000</f>
        <v>-11404.326999999999</v>
      </c>
    </row>
    <row r="196" spans="1:7" s="117" customFormat="1" ht="28.5" x14ac:dyDescent="0.2">
      <c r="A196" s="156" t="str">
        <f>Egresos!A27</f>
        <v>EEE.21.01.001.009.004</v>
      </c>
      <c r="B196" s="157"/>
      <c r="C196" s="158" t="str">
        <f>Egresos!B27</f>
        <v>Bonificación Especial Profesores Encargados de Escuelas Rurales, Art. 13, Ley N° 19.715</v>
      </c>
      <c r="D196" s="159">
        <f>(Egresos!C27)/1000</f>
        <v>0</v>
      </c>
      <c r="E196" s="159">
        <f>(Egresos!D27)/1000</f>
        <v>0</v>
      </c>
      <c r="F196" s="160">
        <f>(Egresos!E27)/1000</f>
        <v>0</v>
      </c>
      <c r="G196" s="159">
        <f>(Egresos!F27)/1000</f>
        <v>0</v>
      </c>
    </row>
    <row r="197" spans="1:7" s="117" customFormat="1" ht="15" x14ac:dyDescent="0.2">
      <c r="A197" s="156" t="str">
        <f>Egresos!A28</f>
        <v>EEE.21.01.001.009.005</v>
      </c>
      <c r="B197" s="157"/>
      <c r="C197" s="158" t="str">
        <f>Egresos!B28</f>
        <v>Asignación Art. 1, Ley Nº19.529</v>
      </c>
      <c r="D197" s="159">
        <f>(Egresos!C28)/1000</f>
        <v>0</v>
      </c>
      <c r="E197" s="159">
        <f>(Egresos!D28)/1000</f>
        <v>0</v>
      </c>
      <c r="F197" s="160">
        <f>(Egresos!E28)/1000</f>
        <v>0</v>
      </c>
      <c r="G197" s="159">
        <f>(Egresos!F28)/1000</f>
        <v>0</v>
      </c>
    </row>
    <row r="198" spans="1:7" s="117" customFormat="1" ht="15" x14ac:dyDescent="0.2">
      <c r="A198" s="156" t="str">
        <f>Egresos!A29</f>
        <v>EEE.21.01.001.009.006</v>
      </c>
      <c r="B198" s="157"/>
      <c r="C198" s="158" t="str">
        <f>Egresos!B29</f>
        <v>Red Maestros de Maestros</v>
      </c>
      <c r="D198" s="159">
        <f>(Egresos!C29)/1000</f>
        <v>0</v>
      </c>
      <c r="E198" s="159">
        <f>(Egresos!D29)/1000</f>
        <v>0</v>
      </c>
      <c r="F198" s="160">
        <f>(Egresos!E29)/1000</f>
        <v>0</v>
      </c>
      <c r="G198" s="159">
        <f>(Egresos!F29)/1000</f>
        <v>0</v>
      </c>
    </row>
    <row r="199" spans="1:7" s="117" customFormat="1" ht="15" x14ac:dyDescent="0.2">
      <c r="A199" s="156" t="str">
        <f>Egresos!A30</f>
        <v>EEE.21.01.001.009.007</v>
      </c>
      <c r="B199" s="157"/>
      <c r="C199" s="158" t="str">
        <f>Egresos!B30</f>
        <v>Asignación Especial Transitoria, Art. 45, Ley Nº19.378</v>
      </c>
      <c r="D199" s="159">
        <f>(Egresos!C30)/1000</f>
        <v>0</v>
      </c>
      <c r="E199" s="159">
        <f>(Egresos!D30)/1000</f>
        <v>0</v>
      </c>
      <c r="F199" s="160">
        <f>(Egresos!E30)/1000</f>
        <v>0</v>
      </c>
      <c r="G199" s="159">
        <f>(Egresos!F30)/1000</f>
        <v>0</v>
      </c>
    </row>
    <row r="200" spans="1:7" s="117" customFormat="1" ht="15" x14ac:dyDescent="0.2">
      <c r="A200" s="156" t="str">
        <f>Egresos!A31</f>
        <v>EEE.21.01.001.009.999</v>
      </c>
      <c r="B200" s="157"/>
      <c r="C200" s="158" t="str">
        <f>Egresos!B31</f>
        <v>Otras  Asignaciones Especiales</v>
      </c>
      <c r="D200" s="159">
        <f>(Egresos!C31)/1000</f>
        <v>70000</v>
      </c>
      <c r="E200" s="159">
        <f>(Egresos!D31)/1000</f>
        <v>70000</v>
      </c>
      <c r="F200" s="160">
        <f>(Egresos!E31)/1000</f>
        <v>65537.421000000002</v>
      </c>
      <c r="G200" s="159">
        <f>(Egresos!F31)/1000</f>
        <v>4462.5789999999997</v>
      </c>
    </row>
    <row r="201" spans="1:7" s="121" customFormat="1" ht="15" x14ac:dyDescent="0.2">
      <c r="A201" s="156" t="str">
        <f>Egresos!A32</f>
        <v>EEE.21.01.001.010.000</v>
      </c>
      <c r="B201" s="179"/>
      <c r="C201" s="180" t="str">
        <f>Egresos!B32</f>
        <v>Asignación de Pérdida de Caja</v>
      </c>
      <c r="D201" s="181">
        <f>(Egresos!C32)/1000</f>
        <v>0</v>
      </c>
      <c r="E201" s="181">
        <f>(Egresos!D32)/1000</f>
        <v>0</v>
      </c>
      <c r="F201" s="182">
        <f>(Egresos!E32)/1000</f>
        <v>0</v>
      </c>
      <c r="G201" s="181">
        <f>(Egresos!F32)/1000</f>
        <v>0</v>
      </c>
    </row>
    <row r="202" spans="1:7" s="117" customFormat="1" ht="15" x14ac:dyDescent="0.2">
      <c r="A202" s="156" t="str">
        <f>Egresos!A33</f>
        <v>EEE.21.01.001.010.001</v>
      </c>
      <c r="B202" s="157"/>
      <c r="C202" s="158" t="str">
        <f>Egresos!B33</f>
        <v>Asignación por Pédrida de Caja, Art. 97, letra a), Ley Nº18.883</v>
      </c>
      <c r="D202" s="159">
        <f>(Egresos!C33)/1000</f>
        <v>0</v>
      </c>
      <c r="E202" s="159">
        <f>(Egresos!D33)/1000</f>
        <v>0</v>
      </c>
      <c r="F202" s="160">
        <f>(Egresos!E33)/1000</f>
        <v>0</v>
      </c>
      <c r="G202" s="159">
        <f>(Egresos!F33)/1000</f>
        <v>0</v>
      </c>
    </row>
    <row r="203" spans="1:7" s="117" customFormat="1" ht="15" x14ac:dyDescent="0.2">
      <c r="A203" s="156" t="str">
        <f>Egresos!A34</f>
        <v>EEE.21.01.001.011.000</v>
      </c>
      <c r="B203" s="179"/>
      <c r="C203" s="180" t="str">
        <f>Egresos!B34</f>
        <v>Asignación de Movilización</v>
      </c>
      <c r="D203" s="181">
        <f>(Egresos!C34)/1000</f>
        <v>170000</v>
      </c>
      <c r="E203" s="181">
        <f>(Egresos!D34)/1000</f>
        <v>170000</v>
      </c>
      <c r="F203" s="182">
        <f>(Egresos!E34)/1000</f>
        <v>161376.26300000001</v>
      </c>
      <c r="G203" s="181">
        <f>(Egresos!F34)/1000</f>
        <v>8623.7369999999992</v>
      </c>
    </row>
    <row r="204" spans="1:7" s="117" customFormat="1" ht="15" x14ac:dyDescent="0.2">
      <c r="A204" s="156" t="str">
        <f>Egresos!A35</f>
        <v>EEE.21.01.001.011.001</v>
      </c>
      <c r="B204" s="157"/>
      <c r="C204" s="158" t="str">
        <f>Egresos!B35</f>
        <v>Asignación de Movilización, Art. 97, letra b), Ley Nº18.883</v>
      </c>
      <c r="D204" s="159">
        <f>(Egresos!C35)/1000</f>
        <v>170000</v>
      </c>
      <c r="E204" s="159">
        <f>(Egresos!D35)/1000</f>
        <v>170000</v>
      </c>
      <c r="F204" s="160">
        <f>(Egresos!E35)/1000</f>
        <v>161376.26300000001</v>
      </c>
      <c r="G204" s="159">
        <f>(Egresos!F35)/1000</f>
        <v>8623.7369999999992</v>
      </c>
    </row>
    <row r="205" spans="1:7" s="121" customFormat="1" ht="15" x14ac:dyDescent="0.2">
      <c r="A205" s="156" t="str">
        <f>Egresos!A36</f>
        <v>EEE.21.01.001.014.000</v>
      </c>
      <c r="B205" s="179"/>
      <c r="C205" s="180" t="str">
        <f>Egresos!B36</f>
        <v>Asignaciones Compensatorias</v>
      </c>
      <c r="D205" s="181">
        <f>(Egresos!C36)/1000</f>
        <v>80000</v>
      </c>
      <c r="E205" s="181">
        <f>(Egresos!D36)/1000</f>
        <v>80000</v>
      </c>
      <c r="F205" s="182">
        <f>(Egresos!E36)/1000</f>
        <v>94445.150999999998</v>
      </c>
      <c r="G205" s="181">
        <f>(Egresos!F36)/1000</f>
        <v>-14445.151</v>
      </c>
    </row>
    <row r="206" spans="1:7" s="117" customFormat="1" ht="15" x14ac:dyDescent="0.2">
      <c r="A206" s="156" t="str">
        <f>Egresos!A37</f>
        <v>EEE.21.01.001.014.001</v>
      </c>
      <c r="B206" s="157"/>
      <c r="C206" s="158" t="str">
        <f>Egresos!B37</f>
        <v>Incremento Previsional, Art. 2, D.L. 3501, de 1980</v>
      </c>
      <c r="D206" s="159">
        <f>(Egresos!C37)/1000</f>
        <v>0</v>
      </c>
      <c r="E206" s="159">
        <f>(Egresos!D37)/1000</f>
        <v>0</v>
      </c>
      <c r="F206" s="160">
        <f>(Egresos!E37)/1000</f>
        <v>0</v>
      </c>
      <c r="G206" s="159">
        <f>(Egresos!F37)/1000</f>
        <v>0</v>
      </c>
    </row>
    <row r="207" spans="1:7" s="117" customFormat="1" ht="15" x14ac:dyDescent="0.2">
      <c r="A207" s="156" t="str">
        <f>Egresos!A38</f>
        <v>EEE.21.01.001.014.002</v>
      </c>
      <c r="B207" s="157"/>
      <c r="C207" s="158" t="str">
        <f>Egresos!B38</f>
        <v>Bonificación Compensatoria de Salud, Art. 3, Ley Nº18.566</v>
      </c>
      <c r="D207" s="159">
        <f>(Egresos!C38)/1000</f>
        <v>0</v>
      </c>
      <c r="E207" s="159">
        <f>(Egresos!D38)/1000</f>
        <v>0</v>
      </c>
      <c r="F207" s="160">
        <f>(Egresos!E38)/1000</f>
        <v>103.411</v>
      </c>
      <c r="G207" s="159">
        <f>(Egresos!F38)/1000</f>
        <v>-103.411</v>
      </c>
    </row>
    <row r="208" spans="1:7" s="117" customFormat="1" ht="15" x14ac:dyDescent="0.2">
      <c r="A208" s="156" t="str">
        <f>Egresos!A39</f>
        <v>EEE.21.01.001.014.003</v>
      </c>
      <c r="B208" s="157"/>
      <c r="C208" s="158" t="str">
        <f>Egresos!B39</f>
        <v>Bonificación Compensatoria, Art.10, Ley Nº18.675</v>
      </c>
      <c r="D208" s="159">
        <f>(Egresos!C39)/1000</f>
        <v>0</v>
      </c>
      <c r="E208" s="159">
        <f>(Egresos!D39)/1000</f>
        <v>0</v>
      </c>
      <c r="F208" s="160">
        <f>(Egresos!E39)/1000</f>
        <v>0</v>
      </c>
      <c r="G208" s="159">
        <f>(Egresos!F39)/1000</f>
        <v>0</v>
      </c>
    </row>
    <row r="209" spans="1:7" s="117" customFormat="1" ht="15" x14ac:dyDescent="0.2">
      <c r="A209" s="156" t="str">
        <f>Egresos!A40</f>
        <v>EEE.21.01.001.014.004</v>
      </c>
      <c r="B209" s="157"/>
      <c r="C209" s="158" t="str">
        <f>Egresos!B40</f>
        <v>Bonificación Adicional Art. 11 Ley N° 18.675</v>
      </c>
      <c r="D209" s="159">
        <f>(Egresos!C40)/1000</f>
        <v>0</v>
      </c>
      <c r="E209" s="159">
        <f>(Egresos!D40)/1000</f>
        <v>0</v>
      </c>
      <c r="F209" s="160">
        <f>(Egresos!E40)/1000</f>
        <v>0</v>
      </c>
      <c r="G209" s="159">
        <f>(Egresos!F40)/1000</f>
        <v>0</v>
      </c>
    </row>
    <row r="210" spans="1:7" s="117" customFormat="1" ht="15" x14ac:dyDescent="0.2">
      <c r="A210" s="156" t="str">
        <f>Egresos!A41</f>
        <v>EEE.21.01.001.014.005</v>
      </c>
      <c r="B210" s="157"/>
      <c r="C210" s="158" t="str">
        <f>Egresos!B41</f>
        <v>Bonificación Art. 3, Ley Nº19.200</v>
      </c>
      <c r="D210" s="159">
        <f>(Egresos!C41)/1000</f>
        <v>0</v>
      </c>
      <c r="E210" s="159">
        <f>(Egresos!D41)/1000</f>
        <v>0</v>
      </c>
      <c r="F210" s="160">
        <f>(Egresos!E41)/1000</f>
        <v>3966.7910000000002</v>
      </c>
      <c r="G210" s="159">
        <f>(Egresos!F41)/1000</f>
        <v>-3966.7910000000002</v>
      </c>
    </row>
    <row r="211" spans="1:7" s="117" customFormat="1" ht="15" x14ac:dyDescent="0.2">
      <c r="A211" s="156" t="str">
        <f>Egresos!A42</f>
        <v>EEE.21.01.001.014.006</v>
      </c>
      <c r="B211" s="157"/>
      <c r="C211" s="158" t="str">
        <f>Egresos!B42</f>
        <v>Bonificación Previsional, Art. 19, Ley Nº15.386</v>
      </c>
      <c r="D211" s="159">
        <f>(Egresos!C42)/1000</f>
        <v>0</v>
      </c>
      <c r="E211" s="159">
        <f>(Egresos!D42)/1000</f>
        <v>0</v>
      </c>
      <c r="F211" s="160">
        <f>(Egresos!E42)/1000</f>
        <v>0</v>
      </c>
      <c r="G211" s="159">
        <f>(Egresos!F42)/1000</f>
        <v>0</v>
      </c>
    </row>
    <row r="212" spans="1:7" s="117" customFormat="1" ht="15" x14ac:dyDescent="0.2">
      <c r="A212" s="156" t="str">
        <f>Egresos!A43</f>
        <v>EEE.21.01.001.014.007</v>
      </c>
      <c r="B212" s="157"/>
      <c r="C212" s="158" t="str">
        <f>Egresos!B43</f>
        <v>Remuneración Adicional, Art. 3 transitorio, Ley N° 19.070</v>
      </c>
      <c r="D212" s="159">
        <f>(Egresos!C43)/1000</f>
        <v>0</v>
      </c>
      <c r="E212" s="159">
        <f>(Egresos!D43)/1000</f>
        <v>0</v>
      </c>
      <c r="F212" s="160">
        <f>(Egresos!E43)/1000</f>
        <v>0</v>
      </c>
      <c r="G212" s="159">
        <f>(Egresos!F43)/1000</f>
        <v>0</v>
      </c>
    </row>
    <row r="213" spans="1:7" s="117" customFormat="1" ht="15" x14ac:dyDescent="0.2">
      <c r="A213" s="156" t="str">
        <f>Egresos!A44</f>
        <v>EEE.21.01.001.014.999</v>
      </c>
      <c r="B213" s="157"/>
      <c r="C213" s="158" t="str">
        <f>Egresos!B44</f>
        <v>Otras Asignaciones Compensatorias</v>
      </c>
      <c r="D213" s="159">
        <f>(Egresos!C44)/1000</f>
        <v>80000</v>
      </c>
      <c r="E213" s="159">
        <f>(Egresos!D44)/1000</f>
        <v>80000</v>
      </c>
      <c r="F213" s="160">
        <f>(Egresos!E44)/1000</f>
        <v>90374.948999999993</v>
      </c>
      <c r="G213" s="159">
        <f>(Egresos!F44)/1000</f>
        <v>-10374.949000000001</v>
      </c>
    </row>
    <row r="214" spans="1:7" s="121" customFormat="1" ht="15" x14ac:dyDescent="0.2">
      <c r="A214" s="156" t="str">
        <f>Egresos!A45</f>
        <v>EEE.21.01.001.015.000</v>
      </c>
      <c r="B214" s="179"/>
      <c r="C214" s="180" t="str">
        <f>Egresos!B45</f>
        <v>Asginaciones Sustitutivas</v>
      </c>
      <c r="D214" s="181">
        <f>(Egresos!C45)/1000</f>
        <v>0</v>
      </c>
      <c r="E214" s="181">
        <f>(Egresos!D45)/1000</f>
        <v>0</v>
      </c>
      <c r="F214" s="182">
        <f>(Egresos!E45)/1000</f>
        <v>760.72799999999995</v>
      </c>
      <c r="G214" s="181">
        <f>(Egresos!F45)/1000</f>
        <v>-760.72799999999995</v>
      </c>
    </row>
    <row r="215" spans="1:7" s="117" customFormat="1" ht="15" x14ac:dyDescent="0.2">
      <c r="A215" s="156" t="str">
        <f>Egresos!A46</f>
        <v>EEE.21.01.001.015.001</v>
      </c>
      <c r="B215" s="157"/>
      <c r="C215" s="158" t="str">
        <f>Egresos!B46</f>
        <v>Asignación Única, Art.4, Ley Nº18.717</v>
      </c>
      <c r="D215" s="159">
        <f>(Egresos!C46)/1000</f>
        <v>0</v>
      </c>
      <c r="E215" s="159">
        <f>(Egresos!D46)/1000</f>
        <v>0</v>
      </c>
      <c r="F215" s="160">
        <f>(Egresos!E46)/1000</f>
        <v>0</v>
      </c>
      <c r="G215" s="159">
        <f>(Egresos!F46)/1000</f>
        <v>0</v>
      </c>
    </row>
    <row r="216" spans="1:7" s="117" customFormat="1" ht="15" x14ac:dyDescent="0.2">
      <c r="A216" s="156" t="str">
        <f>Egresos!A47</f>
        <v>EEE.21.01.001.015.999</v>
      </c>
      <c r="B216" s="157"/>
      <c r="C216" s="158" t="str">
        <f>Egresos!B47</f>
        <v>Otras Asignaciones Sustitutivas</v>
      </c>
      <c r="D216" s="159">
        <f>(Egresos!C47)/1000</f>
        <v>0</v>
      </c>
      <c r="E216" s="159">
        <f>(Egresos!D47)/1000</f>
        <v>0</v>
      </c>
      <c r="F216" s="160">
        <f>(Egresos!E47)/1000</f>
        <v>760.72799999999995</v>
      </c>
      <c r="G216" s="159">
        <f>(Egresos!F47)/1000</f>
        <v>-760.72799999999995</v>
      </c>
    </row>
    <row r="217" spans="1:7" s="121" customFormat="1" ht="15" x14ac:dyDescent="0.2">
      <c r="A217" s="156" t="str">
        <f>Egresos!A48</f>
        <v>EEE.21.01.001.019.000</v>
      </c>
      <c r="B217" s="179"/>
      <c r="C217" s="180" t="str">
        <f>Egresos!B48</f>
        <v>Asignación de Responsabilidad</v>
      </c>
      <c r="D217" s="181">
        <f>(Egresos!C48)/1000</f>
        <v>130000</v>
      </c>
      <c r="E217" s="181">
        <f>(Egresos!D48)/1000</f>
        <v>130000</v>
      </c>
      <c r="F217" s="182">
        <f>(Egresos!E48)/1000</f>
        <v>73892.270999999993</v>
      </c>
      <c r="G217" s="181">
        <f>(Egresos!F48)/1000</f>
        <v>56107.728999999999</v>
      </c>
    </row>
    <row r="218" spans="1:7" s="117" customFormat="1" ht="15" x14ac:dyDescent="0.2">
      <c r="A218" s="156" t="str">
        <f>Egresos!A49</f>
        <v>EEE.21.01.001.019.001</v>
      </c>
      <c r="B218" s="157"/>
      <c r="C218" s="158" t="str">
        <f>Egresos!B49</f>
        <v>Asignación de Responsabilidad Judicial, Art. 2º,  Ley Nº 20.008</v>
      </c>
      <c r="D218" s="159">
        <f>(Egresos!C49)/1000</f>
        <v>0</v>
      </c>
      <c r="E218" s="159">
        <f>(Egresos!D49)/1000</f>
        <v>0</v>
      </c>
      <c r="F218" s="160">
        <f>(Egresos!E49)/1000</f>
        <v>0</v>
      </c>
      <c r="G218" s="159">
        <f>(Egresos!F49)/1000</f>
        <v>0</v>
      </c>
    </row>
    <row r="219" spans="1:7" s="117" customFormat="1" ht="15" x14ac:dyDescent="0.2">
      <c r="A219" s="156" t="str">
        <f>Egresos!A50</f>
        <v>EEE.21.01.001.019.002</v>
      </c>
      <c r="B219" s="157"/>
      <c r="C219" s="158" t="str">
        <f>Egresos!B50</f>
        <v>Asignación de Responsabilidad Directiva</v>
      </c>
      <c r="D219" s="159">
        <f>(Egresos!C50)/1000</f>
        <v>130000</v>
      </c>
      <c r="E219" s="159">
        <f>(Egresos!D50)/1000</f>
        <v>130000</v>
      </c>
      <c r="F219" s="160">
        <f>(Egresos!E50)/1000</f>
        <v>73892.270999999993</v>
      </c>
      <c r="G219" s="159">
        <f>(Egresos!F50)/1000</f>
        <v>56107.728999999999</v>
      </c>
    </row>
    <row r="220" spans="1:7" s="117" customFormat="1" ht="15" x14ac:dyDescent="0.2">
      <c r="A220" s="156" t="str">
        <f>Egresos!A51</f>
        <v>EEE.21.01.001.019.004</v>
      </c>
      <c r="B220" s="157"/>
      <c r="C220" s="158" t="str">
        <f>Egresos!B51</f>
        <v>Asignación de Responsabilidad, Art. 9, Decreto 252 de 1976</v>
      </c>
      <c r="D220" s="159">
        <f>(Egresos!C51)/1000</f>
        <v>0</v>
      </c>
      <c r="E220" s="159">
        <f>(Egresos!D51)/1000</f>
        <v>0</v>
      </c>
      <c r="F220" s="160">
        <f>(Egresos!E51)/1000</f>
        <v>0</v>
      </c>
      <c r="G220" s="159">
        <f>(Egresos!F51)/1000</f>
        <v>0</v>
      </c>
    </row>
    <row r="221" spans="1:7" s="121" customFormat="1" ht="15" x14ac:dyDescent="0.2">
      <c r="A221" s="156" t="str">
        <f>Egresos!A52</f>
        <v>EEE.21.01.001.022.000</v>
      </c>
      <c r="B221" s="179"/>
      <c r="C221" s="180" t="str">
        <f>Egresos!B52</f>
        <v>Componente Base Asignación de desempeño</v>
      </c>
      <c r="D221" s="181">
        <f>(Egresos!C52)/1000</f>
        <v>0</v>
      </c>
      <c r="E221" s="181">
        <f>(Egresos!D52)/1000</f>
        <v>0</v>
      </c>
      <c r="F221" s="182">
        <f>(Egresos!E52)/1000</f>
        <v>0</v>
      </c>
      <c r="G221" s="181">
        <f>(Egresos!F52)/1000</f>
        <v>0</v>
      </c>
    </row>
    <row r="222" spans="1:7" s="121" customFormat="1" ht="15" x14ac:dyDescent="0.2">
      <c r="A222" s="156" t="str">
        <f>Egresos!A53</f>
        <v>EEE.21.01.001.025.000</v>
      </c>
      <c r="B222" s="179"/>
      <c r="C222" s="180" t="str">
        <f>Egresos!B53</f>
        <v>Asignación Artículo 1, Ley Nº19.112</v>
      </c>
      <c r="D222" s="181">
        <f>(Egresos!C53)/1000</f>
        <v>0</v>
      </c>
      <c r="E222" s="181">
        <f>(Egresos!D53)/1000</f>
        <v>0</v>
      </c>
      <c r="F222" s="182">
        <f>(Egresos!E53)/1000</f>
        <v>0</v>
      </c>
      <c r="G222" s="181">
        <f>(Egresos!F53)/1000</f>
        <v>0</v>
      </c>
    </row>
    <row r="223" spans="1:7" s="117" customFormat="1" ht="28.5" x14ac:dyDescent="0.2">
      <c r="A223" s="156" t="str">
        <f>Egresos!A54</f>
        <v>EEE.21.01.001.025.001</v>
      </c>
      <c r="B223" s="157"/>
      <c r="C223" s="158" t="str">
        <f>Egresos!B54</f>
        <v>Asignación Especial Profesionales Ley Nº15.076, letra a), Art. 1, Ley Nº19.112</v>
      </c>
      <c r="D223" s="159">
        <f>(Egresos!C54)/1000</f>
        <v>0</v>
      </c>
      <c r="E223" s="159">
        <f>(Egresos!D54)/1000</f>
        <v>0</v>
      </c>
      <c r="F223" s="160">
        <f>(Egresos!E54)/1000</f>
        <v>0</v>
      </c>
      <c r="G223" s="159">
        <f>(Egresos!F54)/1000</f>
        <v>0</v>
      </c>
    </row>
    <row r="224" spans="1:7" s="117" customFormat="1" ht="28.5" x14ac:dyDescent="0.2">
      <c r="A224" s="156" t="str">
        <f>Egresos!A55</f>
        <v>EEE.21.01.001.025.002</v>
      </c>
      <c r="B224" s="157"/>
      <c r="C224" s="158" t="str">
        <f>Egresos!B55</f>
        <v>Asignación Especial Profesionales Ley Nº15.076, letra b), Art. 1, Ley Nº19.112</v>
      </c>
      <c r="D224" s="159">
        <f>(Egresos!C55)/1000</f>
        <v>0</v>
      </c>
      <c r="E224" s="159">
        <f>(Egresos!D55)/1000</f>
        <v>0</v>
      </c>
      <c r="F224" s="160">
        <f>(Egresos!E55)/1000</f>
        <v>0</v>
      </c>
      <c r="G224" s="159">
        <f>(Egresos!F55)/1000</f>
        <v>0</v>
      </c>
    </row>
    <row r="225" spans="1:7" s="121" customFormat="1" ht="15" x14ac:dyDescent="0.2">
      <c r="A225" s="156" t="str">
        <f>Egresos!A56</f>
        <v>EEE.21.01.001.026.000</v>
      </c>
      <c r="B225" s="179"/>
      <c r="C225" s="180" t="str">
        <f>Egresos!B56</f>
        <v>Asignación Artículo 1, Ley Nº19.432</v>
      </c>
      <c r="D225" s="181">
        <f>(Egresos!C56)/1000</f>
        <v>0</v>
      </c>
      <c r="E225" s="181">
        <f>(Egresos!D56)/1000</f>
        <v>0</v>
      </c>
      <c r="F225" s="182">
        <f>(Egresos!E56)/1000</f>
        <v>0</v>
      </c>
      <c r="G225" s="181">
        <f>(Egresos!F56)/1000</f>
        <v>0</v>
      </c>
    </row>
    <row r="226" spans="1:7" s="117" customFormat="1" ht="15" x14ac:dyDescent="0.2">
      <c r="A226" s="156" t="str">
        <f>Egresos!A57</f>
        <v>EEE.21.01.001.027.000</v>
      </c>
      <c r="B226" s="157"/>
      <c r="C226" s="158" t="str">
        <f>Egresos!B57</f>
        <v>Asignación de Estímulo personal Médico Diurno</v>
      </c>
      <c r="D226" s="159">
        <f>(Egresos!C57)/1000</f>
        <v>0</v>
      </c>
      <c r="E226" s="159">
        <f>(Egresos!D57)/1000</f>
        <v>0</v>
      </c>
      <c r="F226" s="160">
        <f>(Egresos!E57)/1000</f>
        <v>0</v>
      </c>
      <c r="G226" s="159">
        <f>(Egresos!F57)/1000</f>
        <v>0</v>
      </c>
    </row>
    <row r="227" spans="1:7" s="121" customFormat="1" ht="15" x14ac:dyDescent="0.2">
      <c r="A227" s="156" t="str">
        <f>Egresos!A58</f>
        <v>EEE.21.01.001.028.000</v>
      </c>
      <c r="B227" s="179"/>
      <c r="C227" s="180" t="str">
        <f>Egresos!B58</f>
        <v>Asignación de Estímulo Personal Médico y Profesores</v>
      </c>
      <c r="D227" s="181">
        <f>(Egresos!C58)/1000</f>
        <v>0</v>
      </c>
      <c r="E227" s="181">
        <f>(Egresos!D58)/1000</f>
        <v>0</v>
      </c>
      <c r="F227" s="182">
        <f>(Egresos!E58)/1000</f>
        <v>0</v>
      </c>
      <c r="G227" s="181">
        <f>(Egresos!F58)/1000</f>
        <v>0</v>
      </c>
    </row>
    <row r="228" spans="1:7" s="117" customFormat="1" ht="28.5" x14ac:dyDescent="0.2">
      <c r="A228" s="156" t="str">
        <f>Egresos!A59</f>
        <v>EEE.21.01.001.028.002</v>
      </c>
      <c r="B228" s="157"/>
      <c r="C228" s="158" t="str">
        <f>Egresos!B59</f>
        <v>Asignación por Desempeño en Condiciones Difíciles, Art. 28, Ley N° 19.378</v>
      </c>
      <c r="D228" s="159">
        <f>(Egresos!C59)/1000</f>
        <v>0</v>
      </c>
      <c r="E228" s="159">
        <f>(Egresos!D59)/1000</f>
        <v>0</v>
      </c>
      <c r="F228" s="160">
        <f>(Egresos!E59)/1000</f>
        <v>0</v>
      </c>
      <c r="G228" s="159">
        <f>(Egresos!F59)/1000</f>
        <v>0</v>
      </c>
    </row>
    <row r="229" spans="1:7" s="117" customFormat="1" ht="15" x14ac:dyDescent="0.2">
      <c r="A229" s="156" t="str">
        <f>Egresos!A60</f>
        <v>EEE.21.01.001.028.003</v>
      </c>
      <c r="B229" s="157"/>
      <c r="C229" s="158" t="str">
        <f>Egresos!B60</f>
        <v>Asignación de Estímulo, Art. 65, Ley Nª18.482</v>
      </c>
      <c r="D229" s="159">
        <f>(Egresos!C60)/1000</f>
        <v>0</v>
      </c>
      <c r="E229" s="159">
        <f>(Egresos!D60)/1000</f>
        <v>0</v>
      </c>
      <c r="F229" s="160">
        <f>(Egresos!E60)/1000</f>
        <v>0</v>
      </c>
      <c r="G229" s="159">
        <f>(Egresos!F60)/1000</f>
        <v>0</v>
      </c>
    </row>
    <row r="230" spans="1:7" s="117" customFormat="1" ht="15" x14ac:dyDescent="0.2">
      <c r="A230" s="156" t="str">
        <f>Egresos!A61</f>
        <v>EEE.21.01.001.028.004</v>
      </c>
      <c r="B230" s="157"/>
      <c r="C230" s="158" t="str">
        <f>Egresos!B61</f>
        <v>Asignación de Estímulo, Art. 14, Ley Nª15.076</v>
      </c>
      <c r="D230" s="159">
        <f>(Egresos!C61)/1000</f>
        <v>0</v>
      </c>
      <c r="E230" s="159">
        <f>(Egresos!D61)/1000</f>
        <v>0</v>
      </c>
      <c r="F230" s="160">
        <f>(Egresos!E61)/1000</f>
        <v>0</v>
      </c>
      <c r="G230" s="159">
        <f>(Egresos!F61)/1000</f>
        <v>0</v>
      </c>
    </row>
    <row r="231" spans="1:7" s="121" customFormat="1" ht="15" x14ac:dyDescent="0.2">
      <c r="A231" s="156" t="str">
        <f>Egresos!A62</f>
        <v>EEE.21.01.001.031.000</v>
      </c>
      <c r="B231" s="179"/>
      <c r="C231" s="180" t="str">
        <f>Egresos!B62</f>
        <v>Asignación de Experiencia Calificada</v>
      </c>
      <c r="D231" s="181">
        <f>(Egresos!C62)/1000</f>
        <v>0</v>
      </c>
      <c r="E231" s="181">
        <f>(Egresos!D62)/1000</f>
        <v>0</v>
      </c>
      <c r="F231" s="182">
        <f>(Egresos!E62)/1000</f>
        <v>0</v>
      </c>
      <c r="G231" s="181">
        <f>(Egresos!F62)/1000</f>
        <v>0</v>
      </c>
    </row>
    <row r="232" spans="1:7" s="117" customFormat="1" ht="15" x14ac:dyDescent="0.2">
      <c r="A232" s="156" t="str">
        <f>Egresos!A63</f>
        <v>EEE.21.01.001.031.002</v>
      </c>
      <c r="B232" s="157"/>
      <c r="C232" s="158" t="str">
        <f>Egresos!B63</f>
        <v>Asignación Post-Título, Art. 42, Ley N° 19.378</v>
      </c>
      <c r="D232" s="159">
        <f>(Egresos!C63)/1000</f>
        <v>0</v>
      </c>
      <c r="E232" s="159">
        <f>(Egresos!D63)/1000</f>
        <v>0</v>
      </c>
      <c r="F232" s="160">
        <f>(Egresos!E63)/1000</f>
        <v>0</v>
      </c>
      <c r="G232" s="159">
        <f>(Egresos!F63)/1000</f>
        <v>0</v>
      </c>
    </row>
    <row r="233" spans="1:7" s="121" customFormat="1" ht="15" x14ac:dyDescent="0.2">
      <c r="A233" s="156" t="str">
        <f>Egresos!A64</f>
        <v>EEE.21.01.001.032.000</v>
      </c>
      <c r="B233" s="179"/>
      <c r="C233" s="180" t="str">
        <f>Egresos!B64</f>
        <v>Asignación de Reforzamiento Profesional Diurno</v>
      </c>
      <c r="D233" s="181">
        <f>(Egresos!C64)/1000</f>
        <v>0</v>
      </c>
      <c r="E233" s="181">
        <f>(Egresos!D64)/1000</f>
        <v>0</v>
      </c>
      <c r="F233" s="182">
        <f>(Egresos!E64)/1000</f>
        <v>0</v>
      </c>
      <c r="G233" s="181">
        <f>(Egresos!F64)/1000</f>
        <v>0</v>
      </c>
    </row>
    <row r="234" spans="1:7" s="121" customFormat="1" ht="15" x14ac:dyDescent="0.2">
      <c r="A234" s="156" t="str">
        <f>Egresos!A65</f>
        <v>EEE.21.01.001.037.000</v>
      </c>
      <c r="B234" s="179"/>
      <c r="C234" s="180" t="str">
        <f>Egresos!B65</f>
        <v>Asignación Única</v>
      </c>
      <c r="D234" s="181">
        <f>(Egresos!C65)/1000</f>
        <v>0</v>
      </c>
      <c r="E234" s="181">
        <f>(Egresos!D65)/1000</f>
        <v>0</v>
      </c>
      <c r="F234" s="182">
        <f>(Egresos!E65)/1000</f>
        <v>0</v>
      </c>
      <c r="G234" s="181">
        <f>(Egresos!F65)/1000</f>
        <v>0</v>
      </c>
    </row>
    <row r="235" spans="1:7" s="121" customFormat="1" ht="15" x14ac:dyDescent="0.2">
      <c r="A235" s="156" t="str">
        <f>Egresos!A66</f>
        <v>EEE.21.01.001.038.000</v>
      </c>
      <c r="B235" s="179"/>
      <c r="C235" s="180" t="str">
        <f>Egresos!B66</f>
        <v>Asignación Zonas Extremas</v>
      </c>
      <c r="D235" s="181">
        <f>(Egresos!C66)/1000</f>
        <v>0</v>
      </c>
      <c r="E235" s="181">
        <f>(Egresos!D66)/1000</f>
        <v>0</v>
      </c>
      <c r="F235" s="182">
        <f>(Egresos!E66)/1000</f>
        <v>0</v>
      </c>
      <c r="G235" s="181">
        <f>(Egresos!F66)/1000</f>
        <v>0</v>
      </c>
    </row>
    <row r="236" spans="1:7" s="121" customFormat="1" ht="15" x14ac:dyDescent="0.2">
      <c r="A236" s="156" t="str">
        <f>Egresos!A67</f>
        <v>EEE.21.01.001.043.000</v>
      </c>
      <c r="B236" s="179"/>
      <c r="C236" s="180" t="str">
        <f>Egresos!B67</f>
        <v>Asignación Inherente al Cargo Ley Nº 18.695</v>
      </c>
      <c r="D236" s="181">
        <f>(Egresos!C67)/1000</f>
        <v>0</v>
      </c>
      <c r="E236" s="181">
        <f>(Egresos!D67)/1000</f>
        <v>0</v>
      </c>
      <c r="F236" s="182">
        <f>(Egresos!E67)/1000</f>
        <v>0</v>
      </c>
      <c r="G236" s="181">
        <f>(Egresos!F67)/1000</f>
        <v>0</v>
      </c>
    </row>
    <row r="237" spans="1:7" s="121" customFormat="1" ht="15" x14ac:dyDescent="0.2">
      <c r="A237" s="156" t="str">
        <f>Egresos!A68</f>
        <v>EEE.21.01.001.044.000</v>
      </c>
      <c r="B237" s="179"/>
      <c r="C237" s="180" t="str">
        <f>Egresos!B68</f>
        <v>Asignación de Atención Primaria Municipal</v>
      </c>
      <c r="D237" s="181">
        <f>(Egresos!C68)/1000</f>
        <v>0</v>
      </c>
      <c r="E237" s="181">
        <f>(Egresos!D68)/1000</f>
        <v>0</v>
      </c>
      <c r="F237" s="182">
        <f>(Egresos!E68)/1000</f>
        <v>0</v>
      </c>
      <c r="G237" s="181">
        <f>(Egresos!F68)/1000</f>
        <v>0</v>
      </c>
    </row>
    <row r="238" spans="1:7" s="117" customFormat="1" ht="15" x14ac:dyDescent="0.2">
      <c r="A238" s="156" t="str">
        <f>Egresos!A69</f>
        <v>EEE.21.01.001.044.001</v>
      </c>
      <c r="B238" s="157"/>
      <c r="C238" s="158" t="str">
        <f>Egresos!B69</f>
        <v>Asignación Atención Primaria Salud, Arts. 23 y 25, Ley N° 19.378</v>
      </c>
      <c r="D238" s="159">
        <f>(Egresos!C69)/1000</f>
        <v>0</v>
      </c>
      <c r="E238" s="159">
        <f>(Egresos!D69)/1000</f>
        <v>0</v>
      </c>
      <c r="F238" s="160">
        <f>(Egresos!E69)/1000</f>
        <v>0</v>
      </c>
      <c r="G238" s="159">
        <f>(Egresos!F69)/1000</f>
        <v>0</v>
      </c>
    </row>
    <row r="239" spans="1:7" s="121" customFormat="1" ht="15" x14ac:dyDescent="0.2">
      <c r="A239" s="156" t="str">
        <f>Egresos!A70</f>
        <v>EEE.21.01.001.046.000</v>
      </c>
      <c r="B239" s="179"/>
      <c r="C239" s="180" t="str">
        <f>Egresos!B70</f>
        <v>Asignación de Experiencia</v>
      </c>
      <c r="D239" s="181">
        <f>(Egresos!C70)/1000</f>
        <v>788000</v>
      </c>
      <c r="E239" s="181">
        <f>(Egresos!D70)/1000</f>
        <v>788000</v>
      </c>
      <c r="F239" s="182">
        <f>(Egresos!E70)/1000</f>
        <v>575617.96100000001</v>
      </c>
      <c r="G239" s="181">
        <f>(Egresos!F70)/1000</f>
        <v>212382.03899999999</v>
      </c>
    </row>
    <row r="240" spans="1:7" s="121" customFormat="1" ht="15" x14ac:dyDescent="0.2">
      <c r="A240" s="156" t="str">
        <f>Egresos!A71</f>
        <v>EEE.21.01.001.047.000</v>
      </c>
      <c r="B240" s="179"/>
      <c r="C240" s="180" t="str">
        <f>Egresos!B71</f>
        <v>Asignación por Tramo de Desarrollo Profesional</v>
      </c>
      <c r="D240" s="181">
        <f>(Egresos!C71)/1000</f>
        <v>600000</v>
      </c>
      <c r="E240" s="181">
        <f>(Egresos!D71)/1000</f>
        <v>600000</v>
      </c>
      <c r="F240" s="182">
        <f>(Egresos!E71)/1000</f>
        <v>576574.32700000005</v>
      </c>
      <c r="G240" s="181">
        <f>(Egresos!F71)/1000</f>
        <v>23425.672999999999</v>
      </c>
    </row>
    <row r="241" spans="1:7" s="121" customFormat="1" ht="30" x14ac:dyDescent="0.2">
      <c r="A241" s="156" t="str">
        <f>Egresos!A72</f>
        <v>EEE.21.01.001.048.000</v>
      </c>
      <c r="B241" s="179"/>
      <c r="C241" s="180" t="str">
        <f>Egresos!B72</f>
        <v>Asignación de Reconocimiento por Docencia en Establecimientos de Alta Concentración de Alumnos Prioritarios</v>
      </c>
      <c r="D241" s="181">
        <f>(Egresos!C72)/1000</f>
        <v>80000</v>
      </c>
      <c r="E241" s="181">
        <f>(Egresos!D72)/1000</f>
        <v>80000</v>
      </c>
      <c r="F241" s="182">
        <f>(Egresos!E72)/1000</f>
        <v>26274.445</v>
      </c>
      <c r="G241" s="181">
        <f>(Egresos!F72)/1000</f>
        <v>53725.555</v>
      </c>
    </row>
    <row r="242" spans="1:7" s="121" customFormat="1" ht="30" x14ac:dyDescent="0.2">
      <c r="A242" s="156" t="str">
        <f>Egresos!A73</f>
        <v>EEE.21.01.001.049.000</v>
      </c>
      <c r="B242" s="179"/>
      <c r="C242" s="180" t="str">
        <f>Egresos!B73</f>
        <v>Asignación de Responsabilidad Directiva y Asignación Técnico Pedagógica</v>
      </c>
      <c r="D242" s="181">
        <f>(Egresos!C73)/1000</f>
        <v>0</v>
      </c>
      <c r="E242" s="181">
        <f>(Egresos!D73)/1000</f>
        <v>0</v>
      </c>
      <c r="F242" s="182">
        <f>(Egresos!E73)/1000</f>
        <v>0</v>
      </c>
      <c r="G242" s="181">
        <f>(Egresos!F73)/1000</f>
        <v>0</v>
      </c>
    </row>
    <row r="243" spans="1:7" s="117" customFormat="1" ht="15" x14ac:dyDescent="0.2">
      <c r="A243" s="156" t="str">
        <f>Egresos!A74</f>
        <v>EEE.21.01.001.049.001</v>
      </c>
      <c r="B243" s="157"/>
      <c r="C243" s="158" t="str">
        <f>Egresos!B74</f>
        <v>Asignación por Responsabilidad Directiva</v>
      </c>
      <c r="D243" s="159">
        <f>(Egresos!C74)/1000</f>
        <v>0</v>
      </c>
      <c r="E243" s="159">
        <f>(Egresos!D74)/1000</f>
        <v>0</v>
      </c>
      <c r="F243" s="160">
        <f>(Egresos!E74)/1000</f>
        <v>0</v>
      </c>
      <c r="G243" s="159">
        <f>(Egresos!F74)/1000</f>
        <v>0</v>
      </c>
    </row>
    <row r="244" spans="1:7" s="117" customFormat="1" ht="15" x14ac:dyDescent="0.2">
      <c r="A244" s="156" t="str">
        <f>Egresos!A75</f>
        <v>EEE.21.01.001.049.002</v>
      </c>
      <c r="B244" s="157"/>
      <c r="C244" s="158" t="str">
        <f>Egresos!B75</f>
        <v>Asignación de Responsabilidad Técnico Pedagógica</v>
      </c>
      <c r="D244" s="159">
        <f>(Egresos!C75)/1000</f>
        <v>0</v>
      </c>
      <c r="E244" s="159">
        <f>(Egresos!D75)/1000</f>
        <v>0</v>
      </c>
      <c r="F244" s="160">
        <f>(Egresos!E75)/1000</f>
        <v>0</v>
      </c>
      <c r="G244" s="159">
        <f>(Egresos!F75)/1000</f>
        <v>0</v>
      </c>
    </row>
    <row r="245" spans="1:7" s="121" customFormat="1" ht="15" x14ac:dyDescent="0.2">
      <c r="A245" s="156" t="str">
        <f>Egresos!A76</f>
        <v>EEE.21.01.001.050.000</v>
      </c>
      <c r="B245" s="179"/>
      <c r="C245" s="180" t="str">
        <f>Egresos!B76</f>
        <v>Bonificación por Reconocimiento Profesional</v>
      </c>
      <c r="D245" s="181">
        <f>(Egresos!C76)/1000</f>
        <v>660000</v>
      </c>
      <c r="E245" s="181">
        <f>(Egresos!D76)/1000</f>
        <v>660000</v>
      </c>
      <c r="F245" s="182">
        <f>(Egresos!E76)/1000</f>
        <v>698915.93599999999</v>
      </c>
      <c r="G245" s="181">
        <f>(Egresos!F76)/1000</f>
        <v>-38915.936000000002</v>
      </c>
    </row>
    <row r="246" spans="1:7" s="121" customFormat="1" ht="15" x14ac:dyDescent="0.2">
      <c r="A246" s="156" t="str">
        <f>Egresos!A77</f>
        <v>EEE.21.01.001.051.000</v>
      </c>
      <c r="B246" s="179"/>
      <c r="C246" s="180" t="str">
        <f>Egresos!B77</f>
        <v>Bonificación por Excelencia Académica</v>
      </c>
      <c r="D246" s="181">
        <f>(Egresos!C77)/1000</f>
        <v>60000</v>
      </c>
      <c r="E246" s="181">
        <f>(Egresos!D77)/1000</f>
        <v>60000</v>
      </c>
      <c r="F246" s="182">
        <f>(Egresos!E77)/1000</f>
        <v>82747.952000000005</v>
      </c>
      <c r="G246" s="181">
        <f>(Egresos!F77)/1000</f>
        <v>-22747.952000000001</v>
      </c>
    </row>
    <row r="247" spans="1:7" s="121" customFormat="1" ht="15" x14ac:dyDescent="0.2">
      <c r="A247" s="156" t="str">
        <f>Egresos!A78</f>
        <v>EEE.21.01.001.999.000</v>
      </c>
      <c r="B247" s="179"/>
      <c r="C247" s="180" t="str">
        <f>Egresos!B78</f>
        <v>Otras Asignaciones</v>
      </c>
      <c r="D247" s="181">
        <f>(Egresos!C78)/1000</f>
        <v>0</v>
      </c>
      <c r="E247" s="181">
        <f>(Egresos!D78)/1000</f>
        <v>0</v>
      </c>
      <c r="F247" s="182">
        <f>(Egresos!E78)/1000</f>
        <v>176538.45199999999</v>
      </c>
      <c r="G247" s="181">
        <f>(Egresos!F78)/1000</f>
        <v>-176538.45199999999</v>
      </c>
    </row>
    <row r="248" spans="1:7" s="117" customFormat="1" ht="15" x14ac:dyDescent="0.2">
      <c r="A248" s="156" t="str">
        <f>Egresos!A79</f>
        <v>EEE.21.01.002.000.000</v>
      </c>
      <c r="B248" s="157"/>
      <c r="C248" s="158" t="str">
        <f>Egresos!B79</f>
        <v>Aportes del Empleador</v>
      </c>
      <c r="D248" s="159">
        <f>(Egresos!C79)/1000</f>
        <v>250000</v>
      </c>
      <c r="E248" s="159">
        <f>(Egresos!D79)/1000</f>
        <v>250000</v>
      </c>
      <c r="F248" s="160">
        <f>(Egresos!E79)/1000</f>
        <v>194107.98199999999</v>
      </c>
      <c r="G248" s="159">
        <f>(Egresos!F79)/1000</f>
        <v>55892.017999999996</v>
      </c>
    </row>
    <row r="249" spans="1:7" s="117" customFormat="1" ht="15" x14ac:dyDescent="0.2">
      <c r="A249" s="156" t="str">
        <f>Egresos!A80</f>
        <v>EEE.21.01.002.001.000</v>
      </c>
      <c r="B249" s="157"/>
      <c r="C249" s="158" t="str">
        <f>Egresos!B80</f>
        <v>A Servicios de Bienestar</v>
      </c>
      <c r="D249" s="159">
        <f>(Egresos!C80)/1000</f>
        <v>0</v>
      </c>
      <c r="E249" s="159">
        <f>(Egresos!D80)/1000</f>
        <v>0</v>
      </c>
      <c r="F249" s="160">
        <f>(Egresos!E80)/1000</f>
        <v>0</v>
      </c>
      <c r="G249" s="159">
        <f>(Egresos!F80)/1000</f>
        <v>0</v>
      </c>
    </row>
    <row r="250" spans="1:7" s="117" customFormat="1" ht="15" x14ac:dyDescent="0.2">
      <c r="A250" s="156" t="str">
        <f>Egresos!A81</f>
        <v>EEE.21.01.002.002.000</v>
      </c>
      <c r="B250" s="157"/>
      <c r="C250" s="158" t="str">
        <f>Egresos!B81</f>
        <v>Otras Cotizaciones Previsionales</v>
      </c>
      <c r="D250" s="159">
        <f>(Egresos!C81)/1000</f>
        <v>250000</v>
      </c>
      <c r="E250" s="159">
        <f>(Egresos!D81)/1000</f>
        <v>250000</v>
      </c>
      <c r="F250" s="160">
        <f>(Egresos!E81)/1000</f>
        <v>194107.98199999999</v>
      </c>
      <c r="G250" s="159">
        <f>(Egresos!F81)/1000</f>
        <v>55892.017999999996</v>
      </c>
    </row>
    <row r="251" spans="1:7" s="117" customFormat="1" ht="15" x14ac:dyDescent="0.2">
      <c r="A251" s="156" t="str">
        <f>Egresos!A82</f>
        <v>EEE.21.01.003.000.000</v>
      </c>
      <c r="B251" s="157"/>
      <c r="C251" s="158" t="str">
        <f>Egresos!B82</f>
        <v>Asignaciones por Desempeño</v>
      </c>
      <c r="D251" s="159">
        <f>(Egresos!C82)/1000</f>
        <v>0</v>
      </c>
      <c r="E251" s="159">
        <f>(Egresos!D82)/1000</f>
        <v>0</v>
      </c>
      <c r="F251" s="160">
        <f>(Egresos!E82)/1000</f>
        <v>3514.58</v>
      </c>
      <c r="G251" s="159">
        <f>(Egresos!F82)/1000</f>
        <v>-3514.58</v>
      </c>
    </row>
    <row r="252" spans="1:7" s="117" customFormat="1" ht="15" x14ac:dyDescent="0.2">
      <c r="A252" s="156" t="str">
        <f>Egresos!A83</f>
        <v>EEE.21.01.003.001.000</v>
      </c>
      <c r="B252" s="157"/>
      <c r="C252" s="158" t="str">
        <f>Egresos!B83</f>
        <v>Desempeño Institucional</v>
      </c>
      <c r="D252" s="159">
        <f>(Egresos!C83)/1000</f>
        <v>0</v>
      </c>
      <c r="E252" s="159">
        <f>(Egresos!D83)/1000</f>
        <v>0</v>
      </c>
      <c r="F252" s="160">
        <f>(Egresos!E83)/1000</f>
        <v>0</v>
      </c>
      <c r="G252" s="159">
        <f>(Egresos!F83)/1000</f>
        <v>0</v>
      </c>
    </row>
    <row r="253" spans="1:7" s="117" customFormat="1" ht="28.5" x14ac:dyDescent="0.2">
      <c r="A253" s="156" t="str">
        <f>Egresos!A84</f>
        <v>EEE.21.01.003.001.001</v>
      </c>
      <c r="B253" s="157"/>
      <c r="C253" s="158" t="str">
        <f>Egresos!B84</f>
        <v>Asignación de Mejoramiento de la Gestión Municipal, Art. 1, Ley Nº20.008</v>
      </c>
      <c r="D253" s="159">
        <f>(Egresos!C84)/1000</f>
        <v>0</v>
      </c>
      <c r="E253" s="159">
        <f>(Egresos!D84)/1000</f>
        <v>0</v>
      </c>
      <c r="F253" s="160">
        <f>(Egresos!E84)/1000</f>
        <v>0</v>
      </c>
      <c r="G253" s="159">
        <f>(Egresos!F84)/1000</f>
        <v>0</v>
      </c>
    </row>
    <row r="254" spans="1:7" s="117" customFormat="1" ht="15" x14ac:dyDescent="0.2">
      <c r="A254" s="156" t="str">
        <f>Egresos!A85</f>
        <v>EEE.21.01.003.001.002</v>
      </c>
      <c r="B254" s="157"/>
      <c r="C254" s="158" t="str">
        <f>Egresos!B85</f>
        <v>Bonificación Excelencia</v>
      </c>
      <c r="D254" s="159">
        <f>(Egresos!C85)/1000</f>
        <v>0</v>
      </c>
      <c r="E254" s="159">
        <f>(Egresos!D85)/1000</f>
        <v>0</v>
      </c>
      <c r="F254" s="160">
        <f>(Egresos!E85)/1000</f>
        <v>0</v>
      </c>
      <c r="G254" s="159">
        <f>(Egresos!F85)/1000</f>
        <v>0</v>
      </c>
    </row>
    <row r="255" spans="1:7" s="117" customFormat="1" ht="15" x14ac:dyDescent="0.2">
      <c r="A255" s="156" t="str">
        <f>Egresos!A86</f>
        <v>EEE.21.01.003.002.000</v>
      </c>
      <c r="B255" s="157"/>
      <c r="C255" s="158" t="str">
        <f>Egresos!B86</f>
        <v>Desempeño Colectivo</v>
      </c>
      <c r="D255" s="159">
        <f>(Egresos!C86)/1000</f>
        <v>0</v>
      </c>
      <c r="E255" s="159">
        <f>(Egresos!D86)/1000</f>
        <v>0</v>
      </c>
      <c r="F255" s="160">
        <f>(Egresos!E86)/1000</f>
        <v>3514.58</v>
      </c>
      <c r="G255" s="159">
        <f>(Egresos!F86)/1000</f>
        <v>-3514.58</v>
      </c>
    </row>
    <row r="256" spans="1:7" s="117" customFormat="1" ht="28.5" x14ac:dyDescent="0.2">
      <c r="A256" s="156" t="str">
        <f>Egresos!A87</f>
        <v>EEE.21.01.003.002.001</v>
      </c>
      <c r="B256" s="157"/>
      <c r="C256" s="158" t="str">
        <f>Egresos!B87</f>
        <v>Asignación de Mejoramiento de la Gestión Municipal, Art. 1, Ley Nº20.008</v>
      </c>
      <c r="D256" s="159">
        <f>(Egresos!C87)/1000</f>
        <v>0</v>
      </c>
      <c r="E256" s="159">
        <f>(Egresos!D87)/1000</f>
        <v>0</v>
      </c>
      <c r="F256" s="160">
        <f>(Egresos!E87)/1000</f>
        <v>0</v>
      </c>
      <c r="G256" s="159">
        <f>(Egresos!F87)/1000</f>
        <v>0</v>
      </c>
    </row>
    <row r="257" spans="1:7" s="117" customFormat="1" ht="15" x14ac:dyDescent="0.2">
      <c r="A257" s="156" t="str">
        <f>Egresos!A88</f>
        <v>EEE.21.01.003.002.002</v>
      </c>
      <c r="B257" s="157"/>
      <c r="C257" s="158" t="str">
        <f>Egresos!B88</f>
        <v>Asignación Variable por Desempeño Colectivo</v>
      </c>
      <c r="D257" s="159">
        <f>(Egresos!C88)/1000</f>
        <v>0</v>
      </c>
      <c r="E257" s="159">
        <f>(Egresos!D88)/1000</f>
        <v>0</v>
      </c>
      <c r="F257" s="160">
        <f>(Egresos!E88)/1000</f>
        <v>3514.58</v>
      </c>
      <c r="G257" s="159">
        <f>(Egresos!F88)/1000</f>
        <v>-3514.58</v>
      </c>
    </row>
    <row r="258" spans="1:7" s="117" customFormat="1" ht="28.5" x14ac:dyDescent="0.2">
      <c r="A258" s="156" t="str">
        <f>Egresos!A89</f>
        <v>EEE.21.01.003.002.003</v>
      </c>
      <c r="B258" s="157"/>
      <c r="C258" s="158" t="str">
        <f>Egresos!B89</f>
        <v>Asignación de Desarrollo y Estímulo al Desempeño Colectivo, Ley Nº19.813</v>
      </c>
      <c r="D258" s="159">
        <f>(Egresos!C89)/1000</f>
        <v>0</v>
      </c>
      <c r="E258" s="159">
        <f>(Egresos!D89)/1000</f>
        <v>0</v>
      </c>
      <c r="F258" s="160">
        <f>(Egresos!E89)/1000</f>
        <v>0</v>
      </c>
      <c r="G258" s="159">
        <f>(Egresos!F89)/1000</f>
        <v>0</v>
      </c>
    </row>
    <row r="259" spans="1:7" s="117" customFormat="1" ht="15" x14ac:dyDescent="0.2">
      <c r="A259" s="156" t="str">
        <f>Egresos!A90</f>
        <v>EEE.21.01.003.003.000</v>
      </c>
      <c r="B259" s="157"/>
      <c r="C259" s="158" t="str">
        <f>Egresos!B90</f>
        <v>Desempeño Individual</v>
      </c>
      <c r="D259" s="159">
        <f>(Egresos!C90)/1000</f>
        <v>0</v>
      </c>
      <c r="E259" s="159">
        <f>(Egresos!D90)/1000</f>
        <v>0</v>
      </c>
      <c r="F259" s="160">
        <f>(Egresos!E90)/1000</f>
        <v>0</v>
      </c>
      <c r="G259" s="159">
        <f>(Egresos!F90)/1000</f>
        <v>0</v>
      </c>
    </row>
    <row r="260" spans="1:7" s="117" customFormat="1" ht="28.5" x14ac:dyDescent="0.2">
      <c r="A260" s="156" t="str">
        <f>Egresos!A91</f>
        <v>EEE.21.01.003.003.001</v>
      </c>
      <c r="B260" s="157"/>
      <c r="C260" s="158" t="str">
        <f>Egresos!B91</f>
        <v>Asignación de Mejoramiento de la Gestión Municipal, Art. 1, Ley Nº20.008</v>
      </c>
      <c r="D260" s="159">
        <f>(Egresos!C91)/1000</f>
        <v>0</v>
      </c>
      <c r="E260" s="159">
        <f>(Egresos!D91)/1000</f>
        <v>0</v>
      </c>
      <c r="F260" s="160">
        <f>(Egresos!E91)/1000</f>
        <v>0</v>
      </c>
      <c r="G260" s="159">
        <f>(Egresos!F91)/1000</f>
        <v>0</v>
      </c>
    </row>
    <row r="261" spans="1:7" s="117" customFormat="1" ht="28.5" x14ac:dyDescent="0.2">
      <c r="A261" s="156" t="str">
        <f>Egresos!A92</f>
        <v>EEE.21.01.003.003.002</v>
      </c>
      <c r="B261" s="157"/>
      <c r="C261" s="158" t="str">
        <f>Egresos!B92</f>
        <v>Asignación de Incentivo por Gestión Jurisdiccional, Art. 2, Ley Nº20.008</v>
      </c>
      <c r="D261" s="159">
        <f>(Egresos!C92)/1000</f>
        <v>0</v>
      </c>
      <c r="E261" s="159">
        <f>(Egresos!D92)/1000</f>
        <v>0</v>
      </c>
      <c r="F261" s="160">
        <f>(Egresos!E92)/1000</f>
        <v>0</v>
      </c>
      <c r="G261" s="159">
        <f>(Egresos!F92)/1000</f>
        <v>0</v>
      </c>
    </row>
    <row r="262" spans="1:7" s="117" customFormat="1" ht="15" x14ac:dyDescent="0.2">
      <c r="A262" s="156" t="str">
        <f>Egresos!A93</f>
        <v>EEE.21.01.003.003.003</v>
      </c>
      <c r="B262" s="157"/>
      <c r="C262" s="158" t="str">
        <f>Egresos!B93</f>
        <v>Asignación Especial de Incentivo Profesional, Art. 47, Ley N° 19.070</v>
      </c>
      <c r="D262" s="159">
        <f>(Egresos!C93)/1000</f>
        <v>0</v>
      </c>
      <c r="E262" s="159">
        <f>(Egresos!D93)/1000</f>
        <v>0</v>
      </c>
      <c r="F262" s="160">
        <f>(Egresos!E93)/1000</f>
        <v>0</v>
      </c>
      <c r="G262" s="159">
        <f>(Egresos!F93)/1000</f>
        <v>0</v>
      </c>
    </row>
    <row r="263" spans="1:7" s="117" customFormat="1" ht="15" x14ac:dyDescent="0.2">
      <c r="A263" s="156" t="str">
        <f>Egresos!A94</f>
        <v>EEE.21.01.003.003.004</v>
      </c>
      <c r="B263" s="157"/>
      <c r="C263" s="158" t="str">
        <f>Egresos!B94</f>
        <v>Asignación Variable por Desempeño Individual</v>
      </c>
      <c r="D263" s="159">
        <f>(Egresos!C94)/1000</f>
        <v>0</v>
      </c>
      <c r="E263" s="159">
        <f>(Egresos!D94)/1000</f>
        <v>0</v>
      </c>
      <c r="F263" s="160">
        <f>(Egresos!E94)/1000</f>
        <v>0</v>
      </c>
      <c r="G263" s="159">
        <f>(Egresos!F94)/1000</f>
        <v>0</v>
      </c>
    </row>
    <row r="264" spans="1:7" s="117" customFormat="1" ht="28.5" x14ac:dyDescent="0.2">
      <c r="A264" s="156" t="str">
        <f>Egresos!A95</f>
        <v>EEE.21.01.003.003.005</v>
      </c>
      <c r="B264" s="157"/>
      <c r="C264" s="158" t="str">
        <f>Egresos!B95</f>
        <v>Asignación por Mérito, Art. 30 de la Ley Nº19.378, agrega Ley Nº19.607</v>
      </c>
      <c r="D264" s="159">
        <f>(Egresos!C95)/1000</f>
        <v>0</v>
      </c>
      <c r="E264" s="159">
        <f>(Egresos!D95)/1000</f>
        <v>0</v>
      </c>
      <c r="F264" s="160">
        <f>(Egresos!E95)/1000</f>
        <v>0</v>
      </c>
      <c r="G264" s="159">
        <f>(Egresos!F95)/1000</f>
        <v>0</v>
      </c>
    </row>
    <row r="265" spans="1:7" s="117" customFormat="1" ht="15" x14ac:dyDescent="0.2">
      <c r="A265" s="156" t="str">
        <f>Egresos!A96</f>
        <v>EEE.21.01.004.000.000</v>
      </c>
      <c r="B265" s="157"/>
      <c r="C265" s="158" t="str">
        <f>Egresos!B96</f>
        <v>Remuneraciones Variables</v>
      </c>
      <c r="D265" s="159">
        <f>(Egresos!C96)/1000</f>
        <v>40000</v>
      </c>
      <c r="E265" s="159">
        <f>(Egresos!D96)/1000</f>
        <v>40000</v>
      </c>
      <c r="F265" s="160">
        <f>(Egresos!E96)/1000</f>
        <v>3205.623</v>
      </c>
      <c r="G265" s="159">
        <f>(Egresos!F96)/1000</f>
        <v>36794.377</v>
      </c>
    </row>
    <row r="266" spans="1:7" s="117" customFormat="1" ht="15" x14ac:dyDescent="0.2">
      <c r="A266" s="156" t="str">
        <f>Egresos!A97</f>
        <v>EEE.21.01.004.002.000</v>
      </c>
      <c r="B266" s="157"/>
      <c r="C266" s="158" t="str">
        <f>Egresos!B97</f>
        <v>Asignación de Estímulo Jornadas Prioritarias</v>
      </c>
      <c r="D266" s="159">
        <f>(Egresos!C97)/1000</f>
        <v>0</v>
      </c>
      <c r="E266" s="159">
        <f>(Egresos!D97)/1000</f>
        <v>0</v>
      </c>
      <c r="F266" s="160">
        <f>(Egresos!E97)/1000</f>
        <v>0</v>
      </c>
      <c r="G266" s="159">
        <f>(Egresos!F97)/1000</f>
        <v>0</v>
      </c>
    </row>
    <row r="267" spans="1:7" s="117" customFormat="1" ht="15" x14ac:dyDescent="0.2">
      <c r="A267" s="156" t="str">
        <f>Egresos!A98</f>
        <v>EEE.21.01.004.003.000</v>
      </c>
      <c r="B267" s="157"/>
      <c r="C267" s="158" t="str">
        <f>Egresos!B98</f>
        <v>Asignación Artículo 3, Ley Nº19.264</v>
      </c>
      <c r="D267" s="159">
        <f>(Egresos!C98)/1000</f>
        <v>0</v>
      </c>
      <c r="E267" s="159">
        <f>(Egresos!D98)/1000</f>
        <v>0</v>
      </c>
      <c r="F267" s="160">
        <f>(Egresos!E98)/1000</f>
        <v>0</v>
      </c>
      <c r="G267" s="159">
        <f>(Egresos!F98)/1000</f>
        <v>0</v>
      </c>
    </row>
    <row r="268" spans="1:7" s="117" customFormat="1" ht="15" x14ac:dyDescent="0.2">
      <c r="A268" s="156" t="str">
        <f>Egresos!A99</f>
        <v>EEE.21.01.004.004.000</v>
      </c>
      <c r="B268" s="157"/>
      <c r="C268" s="158" t="str">
        <f>Egresos!B99</f>
        <v>Asignación por Desempeño de Funciones Críticas</v>
      </c>
      <c r="D268" s="159">
        <f>(Egresos!C99)/1000</f>
        <v>0</v>
      </c>
      <c r="E268" s="159">
        <f>(Egresos!D99)/1000</f>
        <v>0</v>
      </c>
      <c r="F268" s="160">
        <f>(Egresos!E99)/1000</f>
        <v>0</v>
      </c>
      <c r="G268" s="159">
        <f>(Egresos!F99)/1000</f>
        <v>0</v>
      </c>
    </row>
    <row r="269" spans="1:7" s="117" customFormat="1" ht="15" x14ac:dyDescent="0.2">
      <c r="A269" s="156" t="str">
        <f>Egresos!A100</f>
        <v>EEE.21.01.004.005.000</v>
      </c>
      <c r="B269" s="157"/>
      <c r="C269" s="158" t="str">
        <f>Egresos!B100</f>
        <v>Trabajos Extraordinarios</v>
      </c>
      <c r="D269" s="159">
        <f>(Egresos!C100)/1000</f>
        <v>40000</v>
      </c>
      <c r="E269" s="159">
        <f>(Egresos!D100)/1000</f>
        <v>40000</v>
      </c>
      <c r="F269" s="160">
        <f>(Egresos!E100)/1000</f>
        <v>3205.623</v>
      </c>
      <c r="G269" s="159">
        <f>(Egresos!F100)/1000</f>
        <v>36794.377</v>
      </c>
    </row>
    <row r="270" spans="1:7" s="117" customFormat="1" ht="15" x14ac:dyDescent="0.2">
      <c r="A270" s="156" t="str">
        <f>Egresos!A101</f>
        <v>EEE.21.01.004.006.000</v>
      </c>
      <c r="B270" s="157"/>
      <c r="C270" s="158" t="str">
        <f>Egresos!B101</f>
        <v>Comisiones de Servicios en el País</v>
      </c>
      <c r="D270" s="159">
        <f>(Egresos!C101)/1000</f>
        <v>0</v>
      </c>
      <c r="E270" s="159">
        <f>(Egresos!D101)/1000</f>
        <v>0</v>
      </c>
      <c r="F270" s="160">
        <f>(Egresos!E101)/1000</f>
        <v>0</v>
      </c>
      <c r="G270" s="159">
        <f>(Egresos!F101)/1000</f>
        <v>0</v>
      </c>
    </row>
    <row r="271" spans="1:7" s="117" customFormat="1" ht="15" x14ac:dyDescent="0.2">
      <c r="A271" s="156" t="str">
        <f>Egresos!A102</f>
        <v>EEE.21.01.004.007.000</v>
      </c>
      <c r="B271" s="157"/>
      <c r="C271" s="158" t="str">
        <f>Egresos!B102</f>
        <v>Comisiones de Servicios en el Exterior</v>
      </c>
      <c r="D271" s="159">
        <f>(Egresos!C102)/1000</f>
        <v>0</v>
      </c>
      <c r="E271" s="159">
        <f>(Egresos!D102)/1000</f>
        <v>0</v>
      </c>
      <c r="F271" s="160">
        <f>(Egresos!E102)/1000</f>
        <v>0</v>
      </c>
      <c r="G271" s="159">
        <f>(Egresos!F102)/1000</f>
        <v>0</v>
      </c>
    </row>
    <row r="272" spans="1:7" s="117" customFormat="1" ht="15" x14ac:dyDescent="0.2">
      <c r="A272" s="156" t="str">
        <f>Egresos!A103</f>
        <v>EEE.21.01.005.000.000</v>
      </c>
      <c r="B272" s="157"/>
      <c r="C272" s="158" t="str">
        <f>Egresos!B103</f>
        <v>Aguinaldos y Bonos</v>
      </c>
      <c r="D272" s="159">
        <f>(Egresos!C103)/1000</f>
        <v>260000</v>
      </c>
      <c r="E272" s="159">
        <f>(Egresos!D103)/1000</f>
        <v>260000</v>
      </c>
      <c r="F272" s="160">
        <f>(Egresos!E103)/1000</f>
        <v>90324.184999999998</v>
      </c>
      <c r="G272" s="159">
        <f>(Egresos!F103)/1000</f>
        <v>169675.815</v>
      </c>
    </row>
    <row r="273" spans="1:7" s="117" customFormat="1" ht="15" x14ac:dyDescent="0.2">
      <c r="A273" s="156" t="str">
        <f>Egresos!A104</f>
        <v>EEE.21.01.005.001.000</v>
      </c>
      <c r="B273" s="157"/>
      <c r="C273" s="158" t="str">
        <f>Egresos!B104</f>
        <v>Aguinaldos</v>
      </c>
      <c r="D273" s="159">
        <f>(Egresos!C104)/1000</f>
        <v>200000</v>
      </c>
      <c r="E273" s="159">
        <f>(Egresos!D104)/1000</f>
        <v>200000</v>
      </c>
      <c r="F273" s="160">
        <f>(Egresos!E104)/1000</f>
        <v>76190.895999999993</v>
      </c>
      <c r="G273" s="159">
        <f>(Egresos!F104)/1000</f>
        <v>123809.10400000001</v>
      </c>
    </row>
    <row r="274" spans="1:7" s="117" customFormat="1" ht="15" x14ac:dyDescent="0.2">
      <c r="A274" s="156" t="str">
        <f>Egresos!A105</f>
        <v>EEE.21.01.005.001.001</v>
      </c>
      <c r="B274" s="157"/>
      <c r="C274" s="158" t="str">
        <f>Egresos!B105</f>
        <v>Aguinaldo de Fiestras Patrias</v>
      </c>
      <c r="D274" s="159">
        <f>(Egresos!C105)/1000</f>
        <v>200000</v>
      </c>
      <c r="E274" s="159">
        <f>(Egresos!D105)/1000</f>
        <v>200000</v>
      </c>
      <c r="F274" s="160">
        <f>(Egresos!E105)/1000</f>
        <v>43972.284</v>
      </c>
      <c r="G274" s="159">
        <f>(Egresos!F105)/1000</f>
        <v>156027.71599999999</v>
      </c>
    </row>
    <row r="275" spans="1:7" s="117" customFormat="1" ht="15" x14ac:dyDescent="0.2">
      <c r="A275" s="156" t="str">
        <f>Egresos!A106</f>
        <v>EEE.21.01.005.001.002</v>
      </c>
      <c r="B275" s="157"/>
      <c r="C275" s="158" t="str">
        <f>Egresos!B106</f>
        <v>Aguinaldo de Navidad</v>
      </c>
      <c r="D275" s="159">
        <f>(Egresos!C106)/1000</f>
        <v>0</v>
      </c>
      <c r="E275" s="159">
        <f>(Egresos!D106)/1000</f>
        <v>0</v>
      </c>
      <c r="F275" s="160">
        <f>(Egresos!E106)/1000</f>
        <v>32218.612000000001</v>
      </c>
      <c r="G275" s="159">
        <f>(Egresos!F106)/1000</f>
        <v>-32218.612000000001</v>
      </c>
    </row>
    <row r="276" spans="1:7" s="117" customFormat="1" ht="15" x14ac:dyDescent="0.2">
      <c r="A276" s="156" t="str">
        <f>Egresos!A107</f>
        <v>EEE.21.01.005.002.000</v>
      </c>
      <c r="B276" s="157"/>
      <c r="C276" s="158" t="str">
        <f>Egresos!B107</f>
        <v>Bono de Escolaridad</v>
      </c>
      <c r="D276" s="159">
        <f>(Egresos!C107)/1000</f>
        <v>50000</v>
      </c>
      <c r="E276" s="159">
        <f>(Egresos!D107)/1000</f>
        <v>50000</v>
      </c>
      <c r="F276" s="160">
        <f>(Egresos!E107)/1000</f>
        <v>13787.449000000001</v>
      </c>
      <c r="G276" s="159">
        <f>(Egresos!F107)/1000</f>
        <v>36212.550999999999</v>
      </c>
    </row>
    <row r="277" spans="1:7" s="117" customFormat="1" ht="15" x14ac:dyDescent="0.2">
      <c r="A277" s="156" t="str">
        <f>Egresos!A108</f>
        <v>EEE.21.01.005.003.000</v>
      </c>
      <c r="B277" s="157"/>
      <c r="C277" s="158" t="str">
        <f>Egresos!B108</f>
        <v>Bonos Especiales</v>
      </c>
      <c r="D277" s="159">
        <f>(Egresos!C108)/1000</f>
        <v>0</v>
      </c>
      <c r="E277" s="159">
        <f>(Egresos!D108)/1000</f>
        <v>0</v>
      </c>
      <c r="F277" s="160">
        <f>(Egresos!E108)/1000</f>
        <v>0</v>
      </c>
      <c r="G277" s="159">
        <f>(Egresos!F108)/1000</f>
        <v>0</v>
      </c>
    </row>
    <row r="278" spans="1:7" s="117" customFormat="1" ht="15" x14ac:dyDescent="0.2">
      <c r="A278" s="156" t="str">
        <f>Egresos!A109</f>
        <v>EEE.21.01.005.003.001</v>
      </c>
      <c r="B278" s="157"/>
      <c r="C278" s="158" t="str">
        <f>Egresos!B109</f>
        <v>Bono Extraordinario Anual</v>
      </c>
      <c r="D278" s="159">
        <f>(Egresos!C109)/1000</f>
        <v>0</v>
      </c>
      <c r="E278" s="159">
        <f>(Egresos!D109)/1000</f>
        <v>0</v>
      </c>
      <c r="F278" s="160">
        <f>(Egresos!E109)/1000</f>
        <v>0</v>
      </c>
      <c r="G278" s="159">
        <f>(Egresos!F109)/1000</f>
        <v>0</v>
      </c>
    </row>
    <row r="279" spans="1:7" s="117" customFormat="1" ht="15" x14ac:dyDescent="0.2">
      <c r="A279" s="156" t="str">
        <f>Egresos!A110</f>
        <v>EEE.21.01.005.004.000</v>
      </c>
      <c r="B279" s="157"/>
      <c r="C279" s="158" t="str">
        <f>Egresos!B110</f>
        <v>Bonificación Adicional al Bono de Escolaridad</v>
      </c>
      <c r="D279" s="159">
        <f>(Egresos!C110)/1000</f>
        <v>10000</v>
      </c>
      <c r="E279" s="159">
        <f>(Egresos!D110)/1000</f>
        <v>10000</v>
      </c>
      <c r="F279" s="160">
        <f>(Egresos!E110)/1000</f>
        <v>345.84</v>
      </c>
      <c r="G279" s="159">
        <f>(Egresos!F110)/1000</f>
        <v>9654.16</v>
      </c>
    </row>
    <row r="280" spans="1:7" s="117" customFormat="1" ht="15" x14ac:dyDescent="0.2">
      <c r="A280" s="156" t="str">
        <f>Egresos!A111</f>
        <v>EEE.21.02.000.000.000</v>
      </c>
      <c r="B280" s="157"/>
      <c r="C280" s="158" t="str">
        <f>Egresos!B111</f>
        <v>PERSONAL A CONTRATA</v>
      </c>
      <c r="D280" s="159">
        <f>(Egresos!C111)/1000</f>
        <v>3493500</v>
      </c>
      <c r="E280" s="159">
        <f>(Egresos!D111)/1000</f>
        <v>3493500</v>
      </c>
      <c r="F280" s="160">
        <f>(Egresos!E111)/1000</f>
        <v>2471522.1880000001</v>
      </c>
      <c r="G280" s="159">
        <f>(Egresos!F111)/1000</f>
        <v>1021977.812</v>
      </c>
    </row>
    <row r="281" spans="1:7" s="117" customFormat="1" ht="15" x14ac:dyDescent="0.2">
      <c r="A281" s="156" t="str">
        <f>Egresos!A112</f>
        <v>EEE.21.02.001.000.000</v>
      </c>
      <c r="B281" s="157"/>
      <c r="C281" s="158" t="str">
        <f>Egresos!B112</f>
        <v>Sueldos y Sobresueldos</v>
      </c>
      <c r="D281" s="159">
        <f>(Egresos!C112)/1000</f>
        <v>3376000</v>
      </c>
      <c r="E281" s="159">
        <f>(Egresos!D112)/1000</f>
        <v>3376000</v>
      </c>
      <c r="F281" s="160">
        <f>(Egresos!E112)/1000</f>
        <v>2356933.412</v>
      </c>
      <c r="G281" s="159">
        <f>(Egresos!F112)/1000</f>
        <v>1019066.588</v>
      </c>
    </row>
    <row r="282" spans="1:7" s="117" customFormat="1" ht="15" x14ac:dyDescent="0.2">
      <c r="A282" s="156" t="str">
        <f>Egresos!A113</f>
        <v>EEE.21.02.001.001.000</v>
      </c>
      <c r="B282" s="157"/>
      <c r="C282" s="158" t="str">
        <f>Egresos!B113</f>
        <v>Sueldos Bases</v>
      </c>
      <c r="D282" s="159">
        <f>(Egresos!C113)/1000</f>
        <v>1875000</v>
      </c>
      <c r="E282" s="159">
        <f>(Egresos!D113)/1000</f>
        <v>1875000</v>
      </c>
      <c r="F282" s="160">
        <f>(Egresos!E113)/1000</f>
        <v>1166143.4509999999</v>
      </c>
      <c r="G282" s="159">
        <f>(Egresos!F113)/1000</f>
        <v>708856.549</v>
      </c>
    </row>
    <row r="283" spans="1:7" s="117" customFormat="1" ht="15" x14ac:dyDescent="0.2">
      <c r="A283" s="156" t="str">
        <f>Egresos!A114</f>
        <v>EEE.21.02.001.002.000</v>
      </c>
      <c r="B283" s="157"/>
      <c r="C283" s="158" t="str">
        <f>Egresos!B114</f>
        <v>Asignación de Antigüedad</v>
      </c>
      <c r="D283" s="159">
        <f>(Egresos!C114)/1000</f>
        <v>0</v>
      </c>
      <c r="E283" s="159">
        <f>(Egresos!D114)/1000</f>
        <v>0</v>
      </c>
      <c r="F283" s="160">
        <f>(Egresos!E114)/1000</f>
        <v>236.84399999999999</v>
      </c>
      <c r="G283" s="159">
        <f>(Egresos!F114)/1000</f>
        <v>-236.84399999999999</v>
      </c>
    </row>
    <row r="284" spans="1:7" s="117" customFormat="1" ht="28.5" x14ac:dyDescent="0.2">
      <c r="A284" s="156" t="str">
        <f>Egresos!A115</f>
        <v>EEE.21.02.001.002.002</v>
      </c>
      <c r="B284" s="157"/>
      <c r="C284" s="158" t="str">
        <f>Egresos!B115</f>
        <v>Asignación de Antigüedad, Art.97, letra g), de la Ley Nº18.883, y Leyes Nºs. 19.180 y 19.280</v>
      </c>
      <c r="D284" s="159">
        <f>(Egresos!C115)/1000</f>
        <v>0</v>
      </c>
      <c r="E284" s="159">
        <f>(Egresos!D115)/1000</f>
        <v>0</v>
      </c>
      <c r="F284" s="160">
        <f>(Egresos!E115)/1000</f>
        <v>236.84399999999999</v>
      </c>
      <c r="G284" s="159">
        <f>(Egresos!F115)/1000</f>
        <v>-236.84399999999999</v>
      </c>
    </row>
    <row r="285" spans="1:7" s="117" customFormat="1" ht="15" x14ac:dyDescent="0.2">
      <c r="A285" s="156" t="str">
        <f>Egresos!A116</f>
        <v>EEE.21.02.001.003.000</v>
      </c>
      <c r="B285" s="157"/>
      <c r="C285" s="158" t="str">
        <f>Egresos!B116</f>
        <v>Asignación Profesional</v>
      </c>
      <c r="D285" s="159">
        <f>(Egresos!C116)/1000</f>
        <v>0</v>
      </c>
      <c r="E285" s="159">
        <f>(Egresos!D116)/1000</f>
        <v>0</v>
      </c>
      <c r="F285" s="160">
        <f>(Egresos!E116)/1000</f>
        <v>0</v>
      </c>
      <c r="G285" s="159">
        <f>(Egresos!F116)/1000</f>
        <v>0</v>
      </c>
    </row>
    <row r="286" spans="1:7" s="117" customFormat="1" ht="15" x14ac:dyDescent="0.2">
      <c r="A286" s="156" t="str">
        <f>Egresos!A117</f>
        <v>EEE.21.02.001.004.000</v>
      </c>
      <c r="B286" s="157"/>
      <c r="C286" s="158" t="str">
        <f>Egresos!B117</f>
        <v>Asignación de Zona</v>
      </c>
      <c r="D286" s="159">
        <f>(Egresos!C117)/1000</f>
        <v>0</v>
      </c>
      <c r="E286" s="159">
        <f>(Egresos!D117)/1000</f>
        <v>0</v>
      </c>
      <c r="F286" s="160">
        <f>(Egresos!E117)/1000</f>
        <v>0</v>
      </c>
      <c r="G286" s="159">
        <f>(Egresos!F117)/1000</f>
        <v>0</v>
      </c>
    </row>
    <row r="287" spans="1:7" s="117" customFormat="1" ht="15" x14ac:dyDescent="0.2">
      <c r="A287" s="156" t="str">
        <f>Egresos!A118</f>
        <v>EEE.21.02.001.004.001</v>
      </c>
      <c r="B287" s="157"/>
      <c r="C287" s="158" t="str">
        <f>Egresos!B118</f>
        <v>Asignación de Zona, Art. 7 y 25, D.L. Nº3.551</v>
      </c>
      <c r="D287" s="159">
        <f>(Egresos!C118)/1000</f>
        <v>0</v>
      </c>
      <c r="E287" s="159">
        <f>(Egresos!D118)/1000</f>
        <v>0</v>
      </c>
      <c r="F287" s="160">
        <f>(Egresos!E118)/1000</f>
        <v>0</v>
      </c>
      <c r="G287" s="159">
        <f>(Egresos!F118)/1000</f>
        <v>0</v>
      </c>
    </row>
    <row r="288" spans="1:7" s="117" customFormat="1" ht="15" x14ac:dyDescent="0.2">
      <c r="A288" s="156" t="str">
        <f>Egresos!A119</f>
        <v>EEE.21.02.001.004.002</v>
      </c>
      <c r="B288" s="157"/>
      <c r="C288" s="158" t="str">
        <f>Egresos!B119</f>
        <v>Asignación de Zona, Art. 26 de la Ley Nº19.378, y Ley Nº19.354</v>
      </c>
      <c r="D288" s="159">
        <f>(Egresos!C119)/1000</f>
        <v>0</v>
      </c>
      <c r="E288" s="159">
        <f>(Egresos!D119)/1000</f>
        <v>0</v>
      </c>
      <c r="F288" s="160">
        <f>(Egresos!E119)/1000</f>
        <v>0</v>
      </c>
      <c r="G288" s="159">
        <f>(Egresos!F119)/1000</f>
        <v>0</v>
      </c>
    </row>
    <row r="289" spans="1:7" s="117" customFormat="1" ht="15" x14ac:dyDescent="0.2">
      <c r="A289" s="156" t="str">
        <f>Egresos!A120</f>
        <v>EEE.21.02.001.004.003</v>
      </c>
      <c r="B289" s="157"/>
      <c r="C289" s="158" t="str">
        <f>Egresos!B120</f>
        <v>Complemento de Zona</v>
      </c>
      <c r="D289" s="159">
        <f>(Egresos!C120)/1000</f>
        <v>0</v>
      </c>
      <c r="E289" s="159">
        <f>(Egresos!D120)/1000</f>
        <v>0</v>
      </c>
      <c r="F289" s="160">
        <f>(Egresos!E120)/1000</f>
        <v>0</v>
      </c>
      <c r="G289" s="159">
        <f>(Egresos!F120)/1000</f>
        <v>0</v>
      </c>
    </row>
    <row r="290" spans="1:7" s="117" customFormat="1" ht="15" x14ac:dyDescent="0.2">
      <c r="A290" s="156" t="str">
        <f>Egresos!A121</f>
        <v>EEE.21.02.001.007.000</v>
      </c>
      <c r="B290" s="157"/>
      <c r="C290" s="158" t="str">
        <f>Egresos!B121</f>
        <v>Asignaciones del D.L. Nº 3.551, de 1981</v>
      </c>
      <c r="D290" s="159">
        <f>(Egresos!C121)/1000</f>
        <v>0</v>
      </c>
      <c r="E290" s="159">
        <f>(Egresos!D121)/1000</f>
        <v>0</v>
      </c>
      <c r="F290" s="160">
        <f>(Egresos!E121)/1000</f>
        <v>0</v>
      </c>
      <c r="G290" s="159">
        <f>(Egresos!F121)/1000</f>
        <v>0</v>
      </c>
    </row>
    <row r="291" spans="1:7" s="117" customFormat="1" ht="15" x14ac:dyDescent="0.2">
      <c r="A291" s="156" t="str">
        <f>Egresos!A122</f>
        <v>EEE.21.02.001.007.001</v>
      </c>
      <c r="B291" s="157"/>
      <c r="C291" s="158" t="str">
        <f>Egresos!B122</f>
        <v>Asignación Municipal, Art.24 y 31 D.L. Nº3.551 de 1981</v>
      </c>
      <c r="D291" s="159">
        <f>(Egresos!C122)/1000</f>
        <v>0</v>
      </c>
      <c r="E291" s="159">
        <f>(Egresos!D122)/1000</f>
        <v>0</v>
      </c>
      <c r="F291" s="160">
        <f>(Egresos!E122)/1000</f>
        <v>0</v>
      </c>
      <c r="G291" s="159">
        <f>(Egresos!F122)/1000</f>
        <v>0</v>
      </c>
    </row>
    <row r="292" spans="1:7" s="117" customFormat="1" ht="15" x14ac:dyDescent="0.2">
      <c r="A292" s="156" t="str">
        <f>Egresos!A123</f>
        <v>EEE.21.02.001.007.002</v>
      </c>
      <c r="B292" s="157"/>
      <c r="C292" s="158" t="str">
        <f>Egresos!B123</f>
        <v>Asignación Protección Imponibilidad, Art. 15 D.L. Nº3.551 de 1981</v>
      </c>
      <c r="D292" s="159">
        <f>(Egresos!C123)/1000</f>
        <v>0</v>
      </c>
      <c r="E292" s="159">
        <f>(Egresos!D123)/1000</f>
        <v>0</v>
      </c>
      <c r="F292" s="160">
        <f>(Egresos!E123)/1000</f>
        <v>0</v>
      </c>
      <c r="G292" s="159">
        <f>(Egresos!F123)/1000</f>
        <v>0</v>
      </c>
    </row>
    <row r="293" spans="1:7" s="117" customFormat="1" ht="15" x14ac:dyDescent="0.2">
      <c r="A293" s="156" t="str">
        <f>Egresos!A124</f>
        <v>EEE.21.02.001.008.000</v>
      </c>
      <c r="B293" s="157"/>
      <c r="C293" s="158" t="str">
        <f>Egresos!B124</f>
        <v>Asignación de Nivelación</v>
      </c>
      <c r="D293" s="159">
        <f>(Egresos!C124)/1000</f>
        <v>0</v>
      </c>
      <c r="E293" s="159">
        <f>(Egresos!D124)/1000</f>
        <v>0</v>
      </c>
      <c r="F293" s="160">
        <f>(Egresos!E124)/1000</f>
        <v>5601.0540000000001</v>
      </c>
      <c r="G293" s="159">
        <f>(Egresos!F124)/1000</f>
        <v>-5601.0540000000001</v>
      </c>
    </row>
    <row r="294" spans="1:7" s="117" customFormat="1" ht="15" x14ac:dyDescent="0.2">
      <c r="A294" s="156" t="str">
        <f>Egresos!A125</f>
        <v>EEE.21.02.001.008.001</v>
      </c>
      <c r="B294" s="157"/>
      <c r="C294" s="158" t="str">
        <f>Egresos!B125</f>
        <v>Bonificación Art. 21, Ley N° 19.429</v>
      </c>
      <c r="D294" s="159">
        <f>(Egresos!C125)/1000</f>
        <v>0</v>
      </c>
      <c r="E294" s="159">
        <f>(Egresos!D125)/1000</f>
        <v>0</v>
      </c>
      <c r="F294" s="160">
        <f>(Egresos!E125)/1000</f>
        <v>0</v>
      </c>
      <c r="G294" s="159">
        <f>(Egresos!F125)/1000</f>
        <v>0</v>
      </c>
    </row>
    <row r="295" spans="1:7" s="117" customFormat="1" ht="15" x14ac:dyDescent="0.2">
      <c r="A295" s="156" t="str">
        <f>Egresos!A126</f>
        <v>EEE.21.02.001.008.002</v>
      </c>
      <c r="B295" s="157"/>
      <c r="C295" s="158" t="str">
        <f>Egresos!B126</f>
        <v>Planilla Complementaria, Art. 4 y 11, Ley N° 19.598</v>
      </c>
      <c r="D295" s="159">
        <f>(Egresos!C126)/1000</f>
        <v>0</v>
      </c>
      <c r="E295" s="159">
        <f>(Egresos!D126)/1000</f>
        <v>0</v>
      </c>
      <c r="F295" s="160">
        <f>(Egresos!E126)/1000</f>
        <v>5601.0540000000001</v>
      </c>
      <c r="G295" s="159">
        <f>(Egresos!F126)/1000</f>
        <v>-5601.0540000000001</v>
      </c>
    </row>
    <row r="296" spans="1:7" s="117" customFormat="1" ht="15" x14ac:dyDescent="0.2">
      <c r="A296" s="156" t="str">
        <f>Egresos!A127</f>
        <v>EEE.21.02.001.009.000</v>
      </c>
      <c r="B296" s="157"/>
      <c r="C296" s="158" t="str">
        <f>Egresos!B127</f>
        <v>Asignaciones Especiales</v>
      </c>
      <c r="D296" s="159">
        <f>(Egresos!C127)/1000</f>
        <v>0</v>
      </c>
      <c r="E296" s="159">
        <f>(Egresos!D127)/1000</f>
        <v>0</v>
      </c>
      <c r="F296" s="160">
        <f>(Egresos!E127)/1000</f>
        <v>31737.587</v>
      </c>
      <c r="G296" s="159">
        <f>(Egresos!F127)/1000</f>
        <v>-31737.587</v>
      </c>
    </row>
    <row r="297" spans="1:7" s="117" customFormat="1" ht="15" x14ac:dyDescent="0.2">
      <c r="A297" s="156" t="str">
        <f>Egresos!A128</f>
        <v>EEE.21.02.001.009.001</v>
      </c>
      <c r="B297" s="157"/>
      <c r="C297" s="158" t="str">
        <f>Egresos!B128</f>
        <v>Monto Fijo Complementario Art. 3, Ley Nº 19.278</v>
      </c>
      <c r="D297" s="159">
        <f>(Egresos!C128)/1000</f>
        <v>0</v>
      </c>
      <c r="E297" s="159">
        <f>(Egresos!D128)/1000</f>
        <v>0</v>
      </c>
      <c r="F297" s="160">
        <f>(Egresos!E128)/1000</f>
        <v>0</v>
      </c>
      <c r="G297" s="159">
        <f>(Egresos!F128)/1000</f>
        <v>0</v>
      </c>
    </row>
    <row r="298" spans="1:7" s="117" customFormat="1" ht="15" x14ac:dyDescent="0.2">
      <c r="A298" s="156" t="str">
        <f>Egresos!A129</f>
        <v>EEE.21.02.001.009.003</v>
      </c>
      <c r="B298" s="157"/>
      <c r="C298" s="158" t="str">
        <f>Egresos!B129</f>
        <v>Bonificación Proporcional Art. 8, Ley Nº 19.410</v>
      </c>
      <c r="D298" s="159">
        <f>(Egresos!C129)/1000</f>
        <v>0</v>
      </c>
      <c r="E298" s="159">
        <f>(Egresos!D129)/1000</f>
        <v>0</v>
      </c>
      <c r="F298" s="160">
        <f>(Egresos!E129)/1000</f>
        <v>1452.8219999999999</v>
      </c>
      <c r="G298" s="159">
        <f>(Egresos!F129)/1000</f>
        <v>-1452.8219999999999</v>
      </c>
    </row>
    <row r="299" spans="1:7" s="117" customFormat="1" ht="28.5" x14ac:dyDescent="0.2">
      <c r="A299" s="156" t="str">
        <f>Egresos!A130</f>
        <v>EEE.21.02.001.009.004</v>
      </c>
      <c r="B299" s="157"/>
      <c r="C299" s="158" t="str">
        <f>Egresos!B130</f>
        <v>Bonificación Especial Profesores Encargados de Escuelas Rurales, Art. 13, Ley N° 19.715</v>
      </c>
      <c r="D299" s="159">
        <f>(Egresos!C130)/1000</f>
        <v>0</v>
      </c>
      <c r="E299" s="159">
        <f>(Egresos!D130)/1000</f>
        <v>0</v>
      </c>
      <c r="F299" s="160">
        <f>(Egresos!E130)/1000</f>
        <v>0</v>
      </c>
      <c r="G299" s="159">
        <f>(Egresos!F130)/1000</f>
        <v>0</v>
      </c>
    </row>
    <row r="300" spans="1:7" s="117" customFormat="1" ht="15" x14ac:dyDescent="0.2">
      <c r="A300" s="156" t="str">
        <f>Egresos!A131</f>
        <v>EEE.21.02.001.009.005</v>
      </c>
      <c r="B300" s="157"/>
      <c r="C300" s="158" t="str">
        <f>Egresos!B131</f>
        <v>Asignación Art. 1, Ley Nº19.529</v>
      </c>
      <c r="D300" s="159">
        <f>(Egresos!C131)/1000</f>
        <v>0</v>
      </c>
      <c r="E300" s="159">
        <f>(Egresos!D131)/1000</f>
        <v>0</v>
      </c>
      <c r="F300" s="160">
        <f>(Egresos!E131)/1000</f>
        <v>0</v>
      </c>
      <c r="G300" s="159">
        <f>(Egresos!F131)/1000</f>
        <v>0</v>
      </c>
    </row>
    <row r="301" spans="1:7" s="117" customFormat="1" ht="15" x14ac:dyDescent="0.2">
      <c r="A301" s="156" t="str">
        <f>Egresos!A132</f>
        <v>EEE.21.02.001.009.006</v>
      </c>
      <c r="B301" s="157"/>
      <c r="C301" s="158" t="str">
        <f>Egresos!B132</f>
        <v>Red Maestros de Maestros</v>
      </c>
      <c r="D301" s="159">
        <f>(Egresos!C132)/1000</f>
        <v>0</v>
      </c>
      <c r="E301" s="159">
        <f>(Egresos!D132)/1000</f>
        <v>0</v>
      </c>
      <c r="F301" s="160">
        <f>(Egresos!E132)/1000</f>
        <v>0</v>
      </c>
      <c r="G301" s="159">
        <f>(Egresos!F132)/1000</f>
        <v>0</v>
      </c>
    </row>
    <row r="302" spans="1:7" s="117" customFormat="1" ht="15" x14ac:dyDescent="0.2">
      <c r="A302" s="156" t="str">
        <f>Egresos!A133</f>
        <v>EEE.21.02.001.009.007</v>
      </c>
      <c r="B302" s="157"/>
      <c r="C302" s="158" t="str">
        <f>Egresos!B133</f>
        <v>Asignación Especial Transitoria, Art. 45, Ley Nº19.378</v>
      </c>
      <c r="D302" s="159">
        <f>(Egresos!C133)/1000</f>
        <v>0</v>
      </c>
      <c r="E302" s="159">
        <f>(Egresos!D133)/1000</f>
        <v>0</v>
      </c>
      <c r="F302" s="160">
        <f>(Egresos!E133)/1000</f>
        <v>0</v>
      </c>
      <c r="G302" s="159">
        <f>(Egresos!F133)/1000</f>
        <v>0</v>
      </c>
    </row>
    <row r="303" spans="1:7" s="117" customFormat="1" ht="15" x14ac:dyDescent="0.2">
      <c r="A303" s="156" t="str">
        <f>Egresos!A134</f>
        <v>EEE.21.02.001.009.999</v>
      </c>
      <c r="B303" s="157"/>
      <c r="C303" s="158" t="str">
        <f>Egresos!B134</f>
        <v>Otras  Asignaciones Especiales</v>
      </c>
      <c r="D303" s="159">
        <f>(Egresos!C134)/1000</f>
        <v>0</v>
      </c>
      <c r="E303" s="159">
        <f>(Egresos!D134)/1000</f>
        <v>0</v>
      </c>
      <c r="F303" s="160">
        <f>(Egresos!E134)/1000</f>
        <v>30284.764999999999</v>
      </c>
      <c r="G303" s="159">
        <f>(Egresos!F134)/1000</f>
        <v>-30284.764999999999</v>
      </c>
    </row>
    <row r="304" spans="1:7" s="117" customFormat="1" ht="15" x14ac:dyDescent="0.2">
      <c r="A304" s="156" t="str">
        <f>Egresos!A135</f>
        <v>EEE.21.02.001.010.000</v>
      </c>
      <c r="B304" s="157"/>
      <c r="C304" s="158" t="str">
        <f>Egresos!B135</f>
        <v>Asignación de Pérdida de Caja</v>
      </c>
      <c r="D304" s="159">
        <f>(Egresos!C135)/1000</f>
        <v>0</v>
      </c>
      <c r="E304" s="159">
        <f>(Egresos!D135)/1000</f>
        <v>0</v>
      </c>
      <c r="F304" s="160">
        <f>(Egresos!E135)/1000</f>
        <v>0</v>
      </c>
      <c r="G304" s="159">
        <f>(Egresos!F135)/1000</f>
        <v>0</v>
      </c>
    </row>
    <row r="305" spans="1:7" s="117" customFormat="1" ht="15" x14ac:dyDescent="0.2">
      <c r="A305" s="156" t="str">
        <f>Egresos!A136</f>
        <v>EEE.21.02.001.010.001</v>
      </c>
      <c r="B305" s="157"/>
      <c r="C305" s="158" t="str">
        <f>Egresos!B136</f>
        <v>Asignación por Pédrida de Caja, Art. 97, letra a), Ley Nº18.883</v>
      </c>
      <c r="D305" s="159">
        <f>(Egresos!C136)/1000</f>
        <v>0</v>
      </c>
      <c r="E305" s="159">
        <f>(Egresos!D136)/1000</f>
        <v>0</v>
      </c>
      <c r="F305" s="160">
        <f>(Egresos!E136)/1000</f>
        <v>0</v>
      </c>
      <c r="G305" s="159">
        <f>(Egresos!F136)/1000</f>
        <v>0</v>
      </c>
    </row>
    <row r="306" spans="1:7" s="117" customFormat="1" ht="15" x14ac:dyDescent="0.2">
      <c r="A306" s="156" t="str">
        <f>Egresos!A137</f>
        <v>EEE.21.02.001.011.000</v>
      </c>
      <c r="B306" s="157"/>
      <c r="C306" s="158" t="str">
        <f>Egresos!B137</f>
        <v>Asignación de Movilización</v>
      </c>
      <c r="D306" s="159">
        <f>(Egresos!C137)/1000</f>
        <v>135000</v>
      </c>
      <c r="E306" s="159">
        <f>(Egresos!D137)/1000</f>
        <v>135000</v>
      </c>
      <c r="F306" s="160">
        <f>(Egresos!E137)/1000</f>
        <v>59516.741999999998</v>
      </c>
      <c r="G306" s="159">
        <f>(Egresos!F137)/1000</f>
        <v>75483.258000000002</v>
      </c>
    </row>
    <row r="307" spans="1:7" s="117" customFormat="1" ht="15" x14ac:dyDescent="0.2">
      <c r="A307" s="156" t="str">
        <f>Egresos!A138</f>
        <v>EEE.21.02.001.011.001</v>
      </c>
      <c r="B307" s="157"/>
      <c r="C307" s="158" t="str">
        <f>Egresos!B138</f>
        <v>Asignación de Movilización, Art. 97, letra b), Ley Nº18.883</v>
      </c>
      <c r="D307" s="159">
        <f>(Egresos!C138)/1000</f>
        <v>135000</v>
      </c>
      <c r="E307" s="159">
        <f>(Egresos!D138)/1000</f>
        <v>135000</v>
      </c>
      <c r="F307" s="160">
        <f>(Egresos!E138)/1000</f>
        <v>59516.741999999998</v>
      </c>
      <c r="G307" s="159">
        <f>(Egresos!F138)/1000</f>
        <v>75483.258000000002</v>
      </c>
    </row>
    <row r="308" spans="1:7" s="117" customFormat="1" ht="15" x14ac:dyDescent="0.2">
      <c r="A308" s="156" t="str">
        <f>Egresos!A139</f>
        <v>EEE.21.02.001.013.000</v>
      </c>
      <c r="B308" s="157"/>
      <c r="C308" s="158" t="str">
        <f>Egresos!B139</f>
        <v>Asignaciones Compensatorias</v>
      </c>
      <c r="D308" s="159">
        <f>(Egresos!C139)/1000</f>
        <v>0</v>
      </c>
      <c r="E308" s="159">
        <f>(Egresos!D139)/1000</f>
        <v>0</v>
      </c>
      <c r="F308" s="160">
        <f>(Egresos!E139)/1000</f>
        <v>33754.563999999998</v>
      </c>
      <c r="G308" s="159">
        <f>(Egresos!F139)/1000</f>
        <v>-33754.563999999998</v>
      </c>
    </row>
    <row r="309" spans="1:7" s="117" customFormat="1" ht="15" x14ac:dyDescent="0.2">
      <c r="A309" s="156" t="str">
        <f>Egresos!A140</f>
        <v>EEE.21.02.001.013.001</v>
      </c>
      <c r="B309" s="157"/>
      <c r="C309" s="158" t="str">
        <f>Egresos!B140</f>
        <v>Incremento Previsional, Art. 2, D.L. 3501, de 1980</v>
      </c>
      <c r="D309" s="159">
        <f>(Egresos!C140)/1000</f>
        <v>0</v>
      </c>
      <c r="E309" s="159">
        <f>(Egresos!D140)/1000</f>
        <v>0</v>
      </c>
      <c r="F309" s="160">
        <f>(Egresos!E140)/1000</f>
        <v>0</v>
      </c>
      <c r="G309" s="159">
        <f>(Egresos!F140)/1000</f>
        <v>0</v>
      </c>
    </row>
    <row r="310" spans="1:7" s="117" customFormat="1" ht="15" x14ac:dyDescent="0.2">
      <c r="A310" s="156" t="str">
        <f>Egresos!A141</f>
        <v>EEE.21.02.001.013.002</v>
      </c>
      <c r="B310" s="157"/>
      <c r="C310" s="158" t="str">
        <f>Egresos!B141</f>
        <v>Bonificación Compensatoria de Salud, Art. 3, Ley Nº18.566</v>
      </c>
      <c r="D310" s="159">
        <f>(Egresos!C141)/1000</f>
        <v>0</v>
      </c>
      <c r="E310" s="159">
        <f>(Egresos!D141)/1000</f>
        <v>0</v>
      </c>
      <c r="F310" s="160">
        <f>(Egresos!E141)/1000</f>
        <v>0</v>
      </c>
      <c r="G310" s="159">
        <f>(Egresos!F141)/1000</f>
        <v>0</v>
      </c>
    </row>
    <row r="311" spans="1:7" s="117" customFormat="1" ht="15" x14ac:dyDescent="0.2">
      <c r="A311" s="156" t="str">
        <f>Egresos!A142</f>
        <v>EEE.21.02.001.013.003</v>
      </c>
      <c r="B311" s="157"/>
      <c r="C311" s="158" t="str">
        <f>Egresos!B142</f>
        <v>Bonificación Compensatoria, Art.10, Ley Nº18.675</v>
      </c>
      <c r="D311" s="159">
        <f>(Egresos!C142)/1000</f>
        <v>0</v>
      </c>
      <c r="E311" s="159">
        <f>(Egresos!D142)/1000</f>
        <v>0</v>
      </c>
      <c r="F311" s="160">
        <f>(Egresos!E142)/1000</f>
        <v>0</v>
      </c>
      <c r="G311" s="159">
        <f>(Egresos!F142)/1000</f>
        <v>0</v>
      </c>
    </row>
    <row r="312" spans="1:7" s="117" customFormat="1" ht="15" x14ac:dyDescent="0.2">
      <c r="A312" s="156" t="str">
        <f>Egresos!A143</f>
        <v>EEE.21.02.001.013.004</v>
      </c>
      <c r="B312" s="157"/>
      <c r="C312" s="158" t="str">
        <f>Egresos!B143</f>
        <v>Bonificación Adicional Art. 11 Ley N° 18.675</v>
      </c>
      <c r="D312" s="159">
        <f>(Egresos!C143)/1000</f>
        <v>0</v>
      </c>
      <c r="E312" s="159">
        <f>(Egresos!D143)/1000</f>
        <v>0</v>
      </c>
      <c r="F312" s="160">
        <f>(Egresos!E143)/1000</f>
        <v>0</v>
      </c>
      <c r="G312" s="159">
        <f>(Egresos!F143)/1000</f>
        <v>0</v>
      </c>
    </row>
    <row r="313" spans="1:7" s="117" customFormat="1" ht="15" x14ac:dyDescent="0.2">
      <c r="A313" s="156" t="str">
        <f>Egresos!A144</f>
        <v>EEE.21.02.001.013.005</v>
      </c>
      <c r="B313" s="157"/>
      <c r="C313" s="158" t="str">
        <f>Egresos!B144</f>
        <v>Bonificación Art. 3, Ley Nº19.200</v>
      </c>
      <c r="D313" s="159">
        <f>(Egresos!C144)/1000</f>
        <v>0</v>
      </c>
      <c r="E313" s="159">
        <f>(Egresos!D144)/1000</f>
        <v>0</v>
      </c>
      <c r="F313" s="160">
        <f>(Egresos!E144)/1000</f>
        <v>1296.519</v>
      </c>
      <c r="G313" s="159">
        <f>(Egresos!F144)/1000</f>
        <v>-1296.519</v>
      </c>
    </row>
    <row r="314" spans="1:7" s="117" customFormat="1" ht="15" x14ac:dyDescent="0.2">
      <c r="A314" s="156" t="str">
        <f>Egresos!A145</f>
        <v>EEE.21.02.001.013.006</v>
      </c>
      <c r="B314" s="157"/>
      <c r="C314" s="158" t="str">
        <f>Egresos!B145</f>
        <v>Bonificación Previsional, Art. 19, Ley Nº15.386</v>
      </c>
      <c r="D314" s="159">
        <f>(Egresos!C145)/1000</f>
        <v>0</v>
      </c>
      <c r="E314" s="159">
        <f>(Egresos!D145)/1000</f>
        <v>0</v>
      </c>
      <c r="F314" s="160">
        <f>(Egresos!E145)/1000</f>
        <v>0</v>
      </c>
      <c r="G314" s="159">
        <f>(Egresos!F145)/1000</f>
        <v>0</v>
      </c>
    </row>
    <row r="315" spans="1:7" s="117" customFormat="1" ht="15" x14ac:dyDescent="0.2">
      <c r="A315" s="156" t="str">
        <f>Egresos!A146</f>
        <v>EEE.21.02.001.013.007</v>
      </c>
      <c r="B315" s="157"/>
      <c r="C315" s="158" t="str">
        <f>Egresos!B146</f>
        <v>Remuneración Adicional, Art. 3 transitorio, Ley N° 19.070</v>
      </c>
      <c r="D315" s="159">
        <f>(Egresos!C146)/1000</f>
        <v>0</v>
      </c>
      <c r="E315" s="159">
        <f>(Egresos!D146)/1000</f>
        <v>0</v>
      </c>
      <c r="F315" s="160">
        <f>(Egresos!E146)/1000</f>
        <v>0</v>
      </c>
      <c r="G315" s="159">
        <f>(Egresos!F146)/1000</f>
        <v>0</v>
      </c>
    </row>
    <row r="316" spans="1:7" s="117" customFormat="1" ht="15" x14ac:dyDescent="0.2">
      <c r="A316" s="156" t="str">
        <f>Egresos!A147</f>
        <v>EEE.21.02.001.013.999</v>
      </c>
      <c r="B316" s="157"/>
      <c r="C316" s="158" t="str">
        <f>Egresos!B147</f>
        <v>Otras Asignaciones Compensatorias</v>
      </c>
      <c r="D316" s="159">
        <f>(Egresos!C147)/1000</f>
        <v>0</v>
      </c>
      <c r="E316" s="159">
        <f>(Egresos!D147)/1000</f>
        <v>0</v>
      </c>
      <c r="F316" s="160">
        <f>(Egresos!E147)/1000</f>
        <v>32458.044999999998</v>
      </c>
      <c r="G316" s="159">
        <f>(Egresos!F147)/1000</f>
        <v>-32458.044999999998</v>
      </c>
    </row>
    <row r="317" spans="1:7" s="117" customFormat="1" ht="15" x14ac:dyDescent="0.2">
      <c r="A317" s="156" t="str">
        <f>Egresos!A148</f>
        <v>EEE.21.02.001.014.000</v>
      </c>
      <c r="B317" s="157"/>
      <c r="C317" s="158" t="str">
        <f>Egresos!B148</f>
        <v>Asignaciones Sustitutivas</v>
      </c>
      <c r="D317" s="159">
        <f>(Egresos!C148)/1000</f>
        <v>9000</v>
      </c>
      <c r="E317" s="159">
        <f>(Egresos!D148)/1000</f>
        <v>9000</v>
      </c>
      <c r="F317" s="160">
        <f>(Egresos!E148)/1000</f>
        <v>6685.8379999999997</v>
      </c>
      <c r="G317" s="159">
        <f>(Egresos!F148)/1000</f>
        <v>2314.1619999999998</v>
      </c>
    </row>
    <row r="318" spans="1:7" s="117" customFormat="1" ht="15" x14ac:dyDescent="0.2">
      <c r="A318" s="156" t="str">
        <f>Egresos!A149</f>
        <v>EEE.21.02.001.014.001</v>
      </c>
      <c r="B318" s="157"/>
      <c r="C318" s="158" t="str">
        <f>Egresos!B149</f>
        <v>Asignación Unica Artículo 4, Ley N° 18.717</v>
      </c>
      <c r="D318" s="159">
        <f>(Egresos!C149)/1000</f>
        <v>0</v>
      </c>
      <c r="E318" s="159">
        <f>(Egresos!D149)/1000</f>
        <v>0</v>
      </c>
      <c r="F318" s="160">
        <f>(Egresos!E149)/1000</f>
        <v>0</v>
      </c>
      <c r="G318" s="159">
        <f>(Egresos!F149)/1000</f>
        <v>0</v>
      </c>
    </row>
    <row r="319" spans="1:7" s="117" customFormat="1" ht="15" x14ac:dyDescent="0.2">
      <c r="A319" s="156" t="str">
        <f>Egresos!A150</f>
        <v>EEE.21.02.001.014.999</v>
      </c>
      <c r="B319" s="157"/>
      <c r="C319" s="158" t="str">
        <f>Egresos!B150</f>
        <v>Otras Asignaciones Sustitutivas</v>
      </c>
      <c r="D319" s="159">
        <f>(Egresos!C150)/1000</f>
        <v>9000</v>
      </c>
      <c r="E319" s="159">
        <f>(Egresos!D150)/1000</f>
        <v>9000</v>
      </c>
      <c r="F319" s="160">
        <f>(Egresos!E150)/1000</f>
        <v>6685.8379999999997</v>
      </c>
      <c r="G319" s="159">
        <f>(Egresos!F150)/1000</f>
        <v>2314.1619999999998</v>
      </c>
    </row>
    <row r="320" spans="1:7" s="117" customFormat="1" ht="15" x14ac:dyDescent="0.2">
      <c r="A320" s="156" t="str">
        <f>Egresos!A151</f>
        <v>EEE.21.02.001.018.000</v>
      </c>
      <c r="B320" s="157"/>
      <c r="C320" s="158" t="str">
        <f>Egresos!B151</f>
        <v>Asignación de Responsabilidad</v>
      </c>
      <c r="D320" s="159">
        <f>(Egresos!C151)/1000</f>
        <v>0</v>
      </c>
      <c r="E320" s="159">
        <f>(Egresos!D151)/1000</f>
        <v>0</v>
      </c>
      <c r="F320" s="160">
        <f>(Egresos!E151)/1000</f>
        <v>92585.827999999994</v>
      </c>
      <c r="G320" s="159">
        <f>(Egresos!F151)/1000</f>
        <v>-92585.827999999994</v>
      </c>
    </row>
    <row r="321" spans="1:7" s="117" customFormat="1" ht="15" x14ac:dyDescent="0.2">
      <c r="A321" s="156" t="str">
        <f>Egresos!A152</f>
        <v>EEE.21.02.001.018.001</v>
      </c>
      <c r="B321" s="157"/>
      <c r="C321" s="158" t="str">
        <f>Egresos!B152</f>
        <v>Asignación de Responsabilidad Directiva</v>
      </c>
      <c r="D321" s="159">
        <f>(Egresos!C152)/1000</f>
        <v>0</v>
      </c>
      <c r="E321" s="159">
        <f>(Egresos!D152)/1000</f>
        <v>0</v>
      </c>
      <c r="F321" s="160">
        <f>(Egresos!E152)/1000</f>
        <v>92585.827999999994</v>
      </c>
      <c r="G321" s="159">
        <f>(Egresos!F152)/1000</f>
        <v>-92585.827999999994</v>
      </c>
    </row>
    <row r="322" spans="1:7" s="117" customFormat="1" ht="15" x14ac:dyDescent="0.2">
      <c r="A322" s="156" t="str">
        <f>Egresos!A153</f>
        <v>EEE.21.02.001.021.000</v>
      </c>
      <c r="B322" s="157"/>
      <c r="C322" s="158" t="str">
        <f>Egresos!B153</f>
        <v>Componente Base Asignación de desempeño</v>
      </c>
      <c r="D322" s="159">
        <f>(Egresos!C153)/1000</f>
        <v>0</v>
      </c>
      <c r="E322" s="159">
        <f>(Egresos!D153)/1000</f>
        <v>0</v>
      </c>
      <c r="F322" s="160">
        <f>(Egresos!E153)/1000</f>
        <v>0</v>
      </c>
      <c r="G322" s="159">
        <f>(Egresos!F153)/1000</f>
        <v>0</v>
      </c>
    </row>
    <row r="323" spans="1:7" s="117" customFormat="1" ht="15" x14ac:dyDescent="0.2">
      <c r="A323" s="156" t="str">
        <f>Egresos!A154</f>
        <v>EEE.21.02.001.026.000</v>
      </c>
      <c r="B323" s="157"/>
      <c r="C323" s="158" t="str">
        <f>Egresos!B154</f>
        <v>Asignación de Estímulo Personal Médico Diurno</v>
      </c>
      <c r="D323" s="159">
        <f>(Egresos!C154)/1000</f>
        <v>0</v>
      </c>
      <c r="E323" s="159">
        <f>(Egresos!D154)/1000</f>
        <v>0</v>
      </c>
      <c r="F323" s="160">
        <f>(Egresos!E154)/1000</f>
        <v>0</v>
      </c>
      <c r="G323" s="159">
        <f>(Egresos!F154)/1000</f>
        <v>0</v>
      </c>
    </row>
    <row r="324" spans="1:7" s="117" customFormat="1" ht="15" x14ac:dyDescent="0.2">
      <c r="A324" s="156" t="str">
        <f>Egresos!A155</f>
        <v>EEE.21.02.001.027.000</v>
      </c>
      <c r="B324" s="157"/>
      <c r="C324" s="158" t="str">
        <f>Egresos!B155</f>
        <v>Asignación de Estímulo Personal Médico y Profesores</v>
      </c>
      <c r="D324" s="159">
        <f>(Egresos!C155)/1000</f>
        <v>0</v>
      </c>
      <c r="E324" s="159">
        <f>(Egresos!D155)/1000</f>
        <v>0</v>
      </c>
      <c r="F324" s="160">
        <f>(Egresos!E155)/1000</f>
        <v>0</v>
      </c>
      <c r="G324" s="159">
        <f>(Egresos!F155)/1000</f>
        <v>0</v>
      </c>
    </row>
    <row r="325" spans="1:7" s="117" customFormat="1" ht="28.5" x14ac:dyDescent="0.2">
      <c r="A325" s="156" t="str">
        <f>Egresos!A156</f>
        <v>EEE.21.02.001.027.002</v>
      </c>
      <c r="B325" s="157"/>
      <c r="C325" s="158" t="str">
        <f>Egresos!B156</f>
        <v>Asignación por Desempeño en Condiciones Difíciles, Art. 28, Ley N° 19.378</v>
      </c>
      <c r="D325" s="159">
        <f>(Egresos!C156)/1000</f>
        <v>0</v>
      </c>
      <c r="E325" s="159">
        <f>(Egresos!D156)/1000</f>
        <v>0</v>
      </c>
      <c r="F325" s="160">
        <f>(Egresos!E156)/1000</f>
        <v>0</v>
      </c>
      <c r="G325" s="159">
        <f>(Egresos!F156)/1000</f>
        <v>0</v>
      </c>
    </row>
    <row r="326" spans="1:7" s="117" customFormat="1" ht="15" x14ac:dyDescent="0.2">
      <c r="A326" s="156" t="str">
        <f>Egresos!A157</f>
        <v>EEE.21.02.001.028.000</v>
      </c>
      <c r="B326" s="157"/>
      <c r="C326" s="158" t="str">
        <f>Egresos!B157</f>
        <v>Asignación Artículo 7, Ley Nº19.112</v>
      </c>
      <c r="D326" s="159">
        <f>(Egresos!C157)/1000</f>
        <v>0</v>
      </c>
      <c r="E326" s="159">
        <f>(Egresos!D157)/1000</f>
        <v>0</v>
      </c>
      <c r="F326" s="160">
        <f>(Egresos!E157)/1000</f>
        <v>0</v>
      </c>
      <c r="G326" s="159">
        <f>(Egresos!F157)/1000</f>
        <v>0</v>
      </c>
    </row>
    <row r="327" spans="1:7" s="117" customFormat="1" ht="15" x14ac:dyDescent="0.2">
      <c r="A327" s="156" t="str">
        <f>Egresos!A158</f>
        <v>EEE.21.02.001.029.000</v>
      </c>
      <c r="B327" s="157"/>
      <c r="C327" s="158" t="str">
        <f>Egresos!B158</f>
        <v>Asignación de Estímulo por Falencia</v>
      </c>
      <c r="D327" s="159">
        <f>(Egresos!C158)/1000</f>
        <v>0</v>
      </c>
      <c r="E327" s="159">
        <f>(Egresos!D158)/1000</f>
        <v>0</v>
      </c>
      <c r="F327" s="160">
        <f>(Egresos!E158)/1000</f>
        <v>0</v>
      </c>
      <c r="G327" s="159">
        <f>(Egresos!F158)/1000</f>
        <v>0</v>
      </c>
    </row>
    <row r="328" spans="1:7" s="117" customFormat="1" ht="15" x14ac:dyDescent="0.2">
      <c r="A328" s="156" t="str">
        <f>Egresos!A159</f>
        <v>EEE.21.02.001.030.000</v>
      </c>
      <c r="B328" s="157"/>
      <c r="C328" s="158" t="str">
        <f>Egresos!B159</f>
        <v>Asignación de Experiencia Calificada</v>
      </c>
      <c r="D328" s="159">
        <f>(Egresos!C159)/1000</f>
        <v>0</v>
      </c>
      <c r="E328" s="159">
        <f>(Egresos!D159)/1000</f>
        <v>0</v>
      </c>
      <c r="F328" s="160">
        <f>(Egresos!E159)/1000</f>
        <v>0</v>
      </c>
      <c r="G328" s="159">
        <f>(Egresos!F159)/1000</f>
        <v>0</v>
      </c>
    </row>
    <row r="329" spans="1:7" s="117" customFormat="1" ht="15" x14ac:dyDescent="0.2">
      <c r="A329" s="156" t="str">
        <f>Egresos!A160</f>
        <v>EEE.21.02.001.030.002</v>
      </c>
      <c r="B329" s="157"/>
      <c r="C329" s="158" t="str">
        <f>Egresos!B160</f>
        <v>Asignación Post-Título, Art. 42, Ley N° 19.378</v>
      </c>
      <c r="D329" s="159">
        <f>(Egresos!C160)/1000</f>
        <v>0</v>
      </c>
      <c r="E329" s="159">
        <f>(Egresos!D160)/1000</f>
        <v>0</v>
      </c>
      <c r="F329" s="160">
        <f>(Egresos!E160)/1000</f>
        <v>0</v>
      </c>
      <c r="G329" s="159">
        <f>(Egresos!F160)/1000</f>
        <v>0</v>
      </c>
    </row>
    <row r="330" spans="1:7" s="117" customFormat="1" ht="15" x14ac:dyDescent="0.2">
      <c r="A330" s="156" t="str">
        <f>Egresos!A161</f>
        <v>EEE.21.02.001.031.000</v>
      </c>
      <c r="B330" s="157"/>
      <c r="C330" s="158" t="str">
        <f>Egresos!B161</f>
        <v>Asignación de Reforzamiento Profesional Diurno</v>
      </c>
      <c r="D330" s="159">
        <f>(Egresos!C161)/1000</f>
        <v>0</v>
      </c>
      <c r="E330" s="159">
        <f>(Egresos!D161)/1000</f>
        <v>0</v>
      </c>
      <c r="F330" s="160">
        <f>(Egresos!E161)/1000</f>
        <v>0</v>
      </c>
      <c r="G330" s="159">
        <f>(Egresos!F161)/1000</f>
        <v>0</v>
      </c>
    </row>
    <row r="331" spans="1:7" s="117" customFormat="1" ht="15" x14ac:dyDescent="0.2">
      <c r="A331" s="156" t="str">
        <f>Egresos!A162</f>
        <v>EEE.21.02.001.036.000</v>
      </c>
      <c r="B331" s="157"/>
      <c r="C331" s="158" t="str">
        <f>Egresos!B162</f>
        <v>Asignación Única</v>
      </c>
      <c r="D331" s="159">
        <f>(Egresos!C162)/1000</f>
        <v>0</v>
      </c>
      <c r="E331" s="159">
        <f>(Egresos!D162)/1000</f>
        <v>0</v>
      </c>
      <c r="F331" s="160">
        <f>(Egresos!E162)/1000</f>
        <v>0</v>
      </c>
      <c r="G331" s="159">
        <f>(Egresos!F162)/1000</f>
        <v>0</v>
      </c>
    </row>
    <row r="332" spans="1:7" s="117" customFormat="1" ht="15" x14ac:dyDescent="0.2">
      <c r="A332" s="156" t="str">
        <f>Egresos!A163</f>
        <v>EEE.21.02.001.037.000</v>
      </c>
      <c r="B332" s="157"/>
      <c r="C332" s="158" t="str">
        <f>Egresos!B163</f>
        <v>Asignación Zonas Extremas</v>
      </c>
      <c r="D332" s="159">
        <f>(Egresos!C163)/1000</f>
        <v>0</v>
      </c>
      <c r="E332" s="159">
        <f>(Egresos!D163)/1000</f>
        <v>0</v>
      </c>
      <c r="F332" s="160">
        <f>(Egresos!E163)/1000</f>
        <v>0</v>
      </c>
      <c r="G332" s="159">
        <f>(Egresos!F163)/1000</f>
        <v>0</v>
      </c>
    </row>
    <row r="333" spans="1:7" s="117" customFormat="1" ht="15" x14ac:dyDescent="0.2">
      <c r="A333" s="156" t="str">
        <f>Egresos!A164</f>
        <v>EEE.21.02.001.042.000</v>
      </c>
      <c r="B333" s="157"/>
      <c r="C333" s="158" t="str">
        <f>Egresos!B164</f>
        <v>Asignación de Atención Primaria Municipal</v>
      </c>
      <c r="D333" s="159">
        <f>(Egresos!C164)/1000</f>
        <v>0</v>
      </c>
      <c r="E333" s="159">
        <f>(Egresos!D164)/1000</f>
        <v>0</v>
      </c>
      <c r="F333" s="160">
        <f>(Egresos!E164)/1000</f>
        <v>0</v>
      </c>
      <c r="G333" s="159">
        <f>(Egresos!F164)/1000</f>
        <v>0</v>
      </c>
    </row>
    <row r="334" spans="1:7" s="117" customFormat="1" ht="15" x14ac:dyDescent="0.2">
      <c r="A334" s="156" t="str">
        <f>Egresos!A165</f>
        <v>EEE.21.02.001.044.000</v>
      </c>
      <c r="B334" s="157"/>
      <c r="C334" s="158" t="str">
        <f>Egresos!B165</f>
        <v>Asignación de Experiencia</v>
      </c>
      <c r="D334" s="159">
        <f>(Egresos!C165)/1000</f>
        <v>292000</v>
      </c>
      <c r="E334" s="159">
        <f>(Egresos!D165)/1000</f>
        <v>292000</v>
      </c>
      <c r="F334" s="160">
        <f>(Egresos!E165)/1000</f>
        <v>161527.80499999999</v>
      </c>
      <c r="G334" s="159">
        <f>(Egresos!F165)/1000</f>
        <v>130472.19500000001</v>
      </c>
    </row>
    <row r="335" spans="1:7" s="117" customFormat="1" ht="15" x14ac:dyDescent="0.2">
      <c r="A335" s="156" t="str">
        <f>Egresos!A166</f>
        <v>EEE.21.02.001.045.000</v>
      </c>
      <c r="B335" s="157"/>
      <c r="C335" s="158" t="str">
        <f>Egresos!B166</f>
        <v>Asignación por Tramo de Desarrollo Profesional</v>
      </c>
      <c r="D335" s="159">
        <f>(Egresos!C166)/1000</f>
        <v>280000</v>
      </c>
      <c r="E335" s="159">
        <f>(Egresos!D166)/1000</f>
        <v>280000</v>
      </c>
      <c r="F335" s="160">
        <f>(Egresos!E166)/1000</f>
        <v>202825.55799999999</v>
      </c>
      <c r="G335" s="159">
        <f>(Egresos!F166)/1000</f>
        <v>77174.441999999995</v>
      </c>
    </row>
    <row r="336" spans="1:7" s="117" customFormat="1" ht="28.5" x14ac:dyDescent="0.2">
      <c r="A336" s="156" t="str">
        <f>Egresos!A167</f>
        <v>EEE.21.02.001.046.000</v>
      </c>
      <c r="B336" s="157"/>
      <c r="C336" s="158" t="str">
        <f>Egresos!B167</f>
        <v>Asignación de Reconocimiento por Docencia en Establecimientos de Alta Concentración de Alumnos Prioritarios</v>
      </c>
      <c r="D336" s="159">
        <f>(Egresos!C167)/1000</f>
        <v>50000</v>
      </c>
      <c r="E336" s="159">
        <f>(Egresos!D167)/1000</f>
        <v>50000</v>
      </c>
      <c r="F336" s="160">
        <f>(Egresos!E167)/1000</f>
        <v>14305.887000000001</v>
      </c>
      <c r="G336" s="159">
        <f>(Egresos!F167)/1000</f>
        <v>35694.112999999998</v>
      </c>
    </row>
    <row r="337" spans="1:7" s="117" customFormat="1" ht="28.5" x14ac:dyDescent="0.2">
      <c r="A337" s="156" t="str">
        <f>Egresos!A168</f>
        <v>EEE.21.02.001.047.000</v>
      </c>
      <c r="B337" s="157"/>
      <c r="C337" s="158" t="str">
        <f>Egresos!B168</f>
        <v>Asignación por Responsabilidad Directiva y Asignación de Responsabilidad Técnico Pedagógica</v>
      </c>
      <c r="D337" s="159">
        <f>(Egresos!C168)/1000</f>
        <v>100000</v>
      </c>
      <c r="E337" s="159">
        <f>(Egresos!D168)/1000</f>
        <v>100000</v>
      </c>
      <c r="F337" s="160">
        <f>(Egresos!E168)/1000</f>
        <v>156.41200000000001</v>
      </c>
      <c r="G337" s="159">
        <f>(Egresos!F168)/1000</f>
        <v>99843.588000000003</v>
      </c>
    </row>
    <row r="338" spans="1:7" s="117" customFormat="1" ht="15" x14ac:dyDescent="0.2">
      <c r="A338" s="156" t="str">
        <f>Egresos!A169</f>
        <v>EEE.21.02.001.047.001</v>
      </c>
      <c r="B338" s="157"/>
      <c r="C338" s="158" t="str">
        <f>Egresos!B169</f>
        <v>Asignación por Responsabilidad Directiva</v>
      </c>
      <c r="D338" s="159">
        <f>(Egresos!C169)/1000</f>
        <v>100000</v>
      </c>
      <c r="E338" s="159">
        <f>(Egresos!D169)/1000</f>
        <v>100000</v>
      </c>
      <c r="F338" s="160">
        <f>(Egresos!E169)/1000</f>
        <v>156.41200000000001</v>
      </c>
      <c r="G338" s="159">
        <f>(Egresos!F169)/1000</f>
        <v>99843.588000000003</v>
      </c>
    </row>
    <row r="339" spans="1:7" s="117" customFormat="1" ht="15" x14ac:dyDescent="0.2">
      <c r="A339" s="156" t="str">
        <f>Egresos!A170</f>
        <v>EEE.21.02.001.047.002</v>
      </c>
      <c r="B339" s="157"/>
      <c r="C339" s="158" t="str">
        <f>Egresos!B170</f>
        <v>Asignación por Responsabilidad Técnico Pedagógica</v>
      </c>
      <c r="D339" s="159">
        <f>(Egresos!C170)/1000</f>
        <v>0</v>
      </c>
      <c r="E339" s="159">
        <f>(Egresos!D170)/1000</f>
        <v>0</v>
      </c>
      <c r="F339" s="160">
        <f>(Egresos!E170)/1000</f>
        <v>0</v>
      </c>
      <c r="G339" s="159">
        <f>(Egresos!F170)/1000</f>
        <v>0</v>
      </c>
    </row>
    <row r="340" spans="1:7" s="117" customFormat="1" ht="15" x14ac:dyDescent="0.2">
      <c r="A340" s="156" t="str">
        <f>Egresos!A171</f>
        <v>EEE.21.02.001.048.000</v>
      </c>
      <c r="B340" s="157"/>
      <c r="C340" s="158" t="str">
        <f>Egresos!B171</f>
        <v>Bonificación por Reconocimiento Profesional</v>
      </c>
      <c r="D340" s="159">
        <f>(Egresos!C171)/1000</f>
        <v>600000</v>
      </c>
      <c r="E340" s="159">
        <f>(Egresos!D171)/1000</f>
        <v>600000</v>
      </c>
      <c r="F340" s="160">
        <f>(Egresos!E171)/1000</f>
        <v>501381.56199999998</v>
      </c>
      <c r="G340" s="159">
        <f>(Egresos!F171)/1000</f>
        <v>98618.437999999995</v>
      </c>
    </row>
    <row r="341" spans="1:7" s="117" customFormat="1" ht="15" x14ac:dyDescent="0.2">
      <c r="A341" s="156" t="str">
        <f>Egresos!A172</f>
        <v>EEE.21.02.001.049.000</v>
      </c>
      <c r="B341" s="157"/>
      <c r="C341" s="158" t="str">
        <f>Egresos!B172</f>
        <v>Bonificación de Excelencia Académica</v>
      </c>
      <c r="D341" s="159">
        <f>(Egresos!C172)/1000</f>
        <v>35000</v>
      </c>
      <c r="E341" s="159">
        <f>(Egresos!D172)/1000</f>
        <v>35000</v>
      </c>
      <c r="F341" s="160">
        <f>(Egresos!E172)/1000</f>
        <v>39813.523000000001</v>
      </c>
      <c r="G341" s="159">
        <f>(Egresos!F172)/1000</f>
        <v>-4813.5230000000001</v>
      </c>
    </row>
    <row r="342" spans="1:7" s="117" customFormat="1" ht="15" x14ac:dyDescent="0.2">
      <c r="A342" s="156" t="str">
        <f>Egresos!A173</f>
        <v>EEE.21.02.001.999.000</v>
      </c>
      <c r="B342" s="157"/>
      <c r="C342" s="158" t="str">
        <f>Egresos!B173</f>
        <v>Otras Asignaciones</v>
      </c>
      <c r="D342" s="159">
        <f>(Egresos!C173)/1000</f>
        <v>0</v>
      </c>
      <c r="E342" s="159">
        <f>(Egresos!D173)/1000</f>
        <v>0</v>
      </c>
      <c r="F342" s="160">
        <f>(Egresos!E173)/1000</f>
        <v>40660.756999999998</v>
      </c>
      <c r="G342" s="159">
        <f>(Egresos!F173)/1000</f>
        <v>-40660.756999999998</v>
      </c>
    </row>
    <row r="343" spans="1:7" s="117" customFormat="1" ht="15" x14ac:dyDescent="0.2">
      <c r="A343" s="156" t="str">
        <f>Egresos!A174</f>
        <v>EEE.21.02.002.000.000</v>
      </c>
      <c r="B343" s="157"/>
      <c r="C343" s="158" t="str">
        <f>Egresos!B174</f>
        <v>Aportes del Empleador</v>
      </c>
      <c r="D343" s="159">
        <f>(Egresos!C174)/1000</f>
        <v>0</v>
      </c>
      <c r="E343" s="159">
        <f>(Egresos!D174)/1000</f>
        <v>0</v>
      </c>
      <c r="F343" s="160">
        <f>(Egresos!E174)/1000</f>
        <v>74648.937000000005</v>
      </c>
      <c r="G343" s="159">
        <f>(Egresos!F174)/1000</f>
        <v>-74648.937000000005</v>
      </c>
    </row>
    <row r="344" spans="1:7" s="117" customFormat="1" ht="15" x14ac:dyDescent="0.2">
      <c r="A344" s="156" t="str">
        <f>Egresos!A175</f>
        <v>EEE.21.02.002.001.000</v>
      </c>
      <c r="B344" s="157"/>
      <c r="C344" s="158" t="str">
        <f>Egresos!B175</f>
        <v>A Servicios de Bienestar</v>
      </c>
      <c r="D344" s="159">
        <f>(Egresos!C175)/1000</f>
        <v>0</v>
      </c>
      <c r="E344" s="159">
        <f>(Egresos!D175)/1000</f>
        <v>0</v>
      </c>
      <c r="F344" s="160">
        <f>(Egresos!E175)/1000</f>
        <v>0</v>
      </c>
      <c r="G344" s="159">
        <f>(Egresos!F175)/1000</f>
        <v>0</v>
      </c>
    </row>
    <row r="345" spans="1:7" s="117" customFormat="1" ht="15" x14ac:dyDescent="0.2">
      <c r="A345" s="156" t="str">
        <f>Egresos!A176</f>
        <v>EEE.21.02.002.002.000</v>
      </c>
      <c r="B345" s="157"/>
      <c r="C345" s="158" t="str">
        <f>Egresos!B176</f>
        <v>Otras Cotizaciones Previsionales</v>
      </c>
      <c r="D345" s="159">
        <f>(Egresos!C176)/1000</f>
        <v>0</v>
      </c>
      <c r="E345" s="159">
        <f>(Egresos!D176)/1000</f>
        <v>0</v>
      </c>
      <c r="F345" s="160">
        <f>(Egresos!E176)/1000</f>
        <v>74648.937000000005</v>
      </c>
      <c r="G345" s="159">
        <f>(Egresos!F176)/1000</f>
        <v>-74648.937000000005</v>
      </c>
    </row>
    <row r="346" spans="1:7" s="117" customFormat="1" ht="15" x14ac:dyDescent="0.2">
      <c r="A346" s="156" t="str">
        <f>Egresos!A177</f>
        <v>EEE.21.02.003.000.000</v>
      </c>
      <c r="B346" s="157"/>
      <c r="C346" s="158" t="str">
        <f>Egresos!B177</f>
        <v>Asignaciones por Desempeño</v>
      </c>
      <c r="D346" s="159">
        <f>(Egresos!C177)/1000</f>
        <v>0</v>
      </c>
      <c r="E346" s="159">
        <f>(Egresos!D177)/1000</f>
        <v>0</v>
      </c>
      <c r="F346" s="160">
        <f>(Egresos!E177)/1000</f>
        <v>3225.9760000000001</v>
      </c>
      <c r="G346" s="159">
        <f>(Egresos!F177)/1000</f>
        <v>-3225.9760000000001</v>
      </c>
    </row>
    <row r="347" spans="1:7" s="117" customFormat="1" ht="15" x14ac:dyDescent="0.2">
      <c r="A347" s="156" t="str">
        <f>Egresos!A178</f>
        <v>EEE.21.02.003.001.000</v>
      </c>
      <c r="B347" s="157"/>
      <c r="C347" s="158" t="str">
        <f>Egresos!B178</f>
        <v>Desempeño Institucional</v>
      </c>
      <c r="D347" s="159">
        <f>(Egresos!C178)/1000</f>
        <v>0</v>
      </c>
      <c r="E347" s="159">
        <f>(Egresos!D178)/1000</f>
        <v>0</v>
      </c>
      <c r="F347" s="160">
        <f>(Egresos!E178)/1000</f>
        <v>0</v>
      </c>
      <c r="G347" s="159">
        <f>(Egresos!F178)/1000</f>
        <v>0</v>
      </c>
    </row>
    <row r="348" spans="1:7" s="117" customFormat="1" ht="28.5" x14ac:dyDescent="0.2">
      <c r="A348" s="156" t="str">
        <f>Egresos!A179</f>
        <v>EEE.21.02.003.001.001</v>
      </c>
      <c r="B348" s="157"/>
      <c r="C348" s="158" t="str">
        <f>Egresos!B179</f>
        <v>Asignación de Mejoramiento de la Gestión Municipal, Art. 1, Ley Nº20.008</v>
      </c>
      <c r="D348" s="159">
        <f>(Egresos!C179)/1000</f>
        <v>0</v>
      </c>
      <c r="E348" s="159">
        <f>(Egresos!D179)/1000</f>
        <v>0</v>
      </c>
      <c r="F348" s="160">
        <f>(Egresos!E179)/1000</f>
        <v>0</v>
      </c>
      <c r="G348" s="159">
        <f>(Egresos!F179)/1000</f>
        <v>0</v>
      </c>
    </row>
    <row r="349" spans="1:7" s="117" customFormat="1" ht="15" x14ac:dyDescent="0.2">
      <c r="A349" s="156" t="str">
        <f>Egresos!A180</f>
        <v>EEE.21.02.003.001.002</v>
      </c>
      <c r="B349" s="157"/>
      <c r="C349" s="158" t="str">
        <f>Egresos!B180</f>
        <v>Bonificación Excelencia</v>
      </c>
      <c r="D349" s="159">
        <f>(Egresos!C180)/1000</f>
        <v>0</v>
      </c>
      <c r="E349" s="159">
        <f>(Egresos!D180)/1000</f>
        <v>0</v>
      </c>
      <c r="F349" s="160">
        <f>(Egresos!E180)/1000</f>
        <v>0</v>
      </c>
      <c r="G349" s="159">
        <f>(Egresos!F180)/1000</f>
        <v>0</v>
      </c>
    </row>
    <row r="350" spans="1:7" s="117" customFormat="1" ht="15" x14ac:dyDescent="0.2">
      <c r="A350" s="156" t="str">
        <f>Egresos!A181</f>
        <v>EEE.21.02.003.002.000</v>
      </c>
      <c r="B350" s="157"/>
      <c r="C350" s="158" t="str">
        <f>Egresos!B181</f>
        <v>Desempeño Colectivo</v>
      </c>
      <c r="D350" s="159">
        <f>(Egresos!C181)/1000</f>
        <v>0</v>
      </c>
      <c r="E350" s="159">
        <f>(Egresos!D181)/1000</f>
        <v>0</v>
      </c>
      <c r="F350" s="160">
        <f>(Egresos!E181)/1000</f>
        <v>3225.9760000000001</v>
      </c>
      <c r="G350" s="159">
        <f>(Egresos!F181)/1000</f>
        <v>-3225.9760000000001</v>
      </c>
    </row>
    <row r="351" spans="1:7" s="117" customFormat="1" ht="28.5" x14ac:dyDescent="0.2">
      <c r="A351" s="156" t="str">
        <f>Egresos!A182</f>
        <v>EEE.21.02.003.002.001</v>
      </c>
      <c r="B351" s="157"/>
      <c r="C351" s="158" t="str">
        <f>Egresos!B182</f>
        <v>Asignación de Mejoramiento de la Gestión Municipal, Art. 1, Ley Nº20.008</v>
      </c>
      <c r="D351" s="159">
        <f>(Egresos!C182)/1000</f>
        <v>0</v>
      </c>
      <c r="E351" s="159">
        <f>(Egresos!D182)/1000</f>
        <v>0</v>
      </c>
      <c r="F351" s="160">
        <f>(Egresos!E182)/1000</f>
        <v>0</v>
      </c>
      <c r="G351" s="159">
        <f>(Egresos!F182)/1000</f>
        <v>0</v>
      </c>
    </row>
    <row r="352" spans="1:7" s="117" customFormat="1" ht="15" x14ac:dyDescent="0.2">
      <c r="A352" s="156" t="str">
        <f>Egresos!A183</f>
        <v>EEE.21.02.003.002.002</v>
      </c>
      <c r="B352" s="157"/>
      <c r="C352" s="158" t="str">
        <f>Egresos!B183</f>
        <v>Asignación Variable por Desempeño Colectivo</v>
      </c>
      <c r="D352" s="159">
        <f>(Egresos!C183)/1000</f>
        <v>0</v>
      </c>
      <c r="E352" s="159">
        <f>(Egresos!D183)/1000</f>
        <v>0</v>
      </c>
      <c r="F352" s="160">
        <f>(Egresos!E183)/1000</f>
        <v>3225.9760000000001</v>
      </c>
      <c r="G352" s="159">
        <f>(Egresos!F183)/1000</f>
        <v>-3225.9760000000001</v>
      </c>
    </row>
    <row r="353" spans="1:7" s="117" customFormat="1" ht="28.5" x14ac:dyDescent="0.2">
      <c r="A353" s="156" t="str">
        <f>Egresos!A184</f>
        <v>EEE.21.02.003.002.003</v>
      </c>
      <c r="B353" s="157"/>
      <c r="C353" s="158" t="str">
        <f>Egresos!B184</f>
        <v>Asignación de Desarrollo y Estímulo al Desempeño Colectivo, Ley Nº19.813</v>
      </c>
      <c r="D353" s="159">
        <f>(Egresos!C184)/1000</f>
        <v>0</v>
      </c>
      <c r="E353" s="159">
        <f>(Egresos!D184)/1000</f>
        <v>0</v>
      </c>
      <c r="F353" s="160">
        <f>(Egresos!E184)/1000</f>
        <v>0</v>
      </c>
      <c r="G353" s="159">
        <f>(Egresos!F184)/1000</f>
        <v>0</v>
      </c>
    </row>
    <row r="354" spans="1:7" s="117" customFormat="1" ht="15" x14ac:dyDescent="0.2">
      <c r="A354" s="156" t="str">
        <f>Egresos!A185</f>
        <v>EEE.21.02.003.003.000</v>
      </c>
      <c r="B354" s="157"/>
      <c r="C354" s="158" t="str">
        <f>Egresos!B185</f>
        <v>Desempeño Individual</v>
      </c>
      <c r="D354" s="159">
        <f>(Egresos!C185)/1000</f>
        <v>0</v>
      </c>
      <c r="E354" s="159">
        <f>(Egresos!D185)/1000</f>
        <v>0</v>
      </c>
      <c r="F354" s="160">
        <f>(Egresos!E185)/1000</f>
        <v>0</v>
      </c>
      <c r="G354" s="159">
        <f>(Egresos!F185)/1000</f>
        <v>0</v>
      </c>
    </row>
    <row r="355" spans="1:7" s="117" customFormat="1" ht="28.5" x14ac:dyDescent="0.2">
      <c r="A355" s="156" t="str">
        <f>Egresos!A186</f>
        <v>EEE.21.02.003.003.001</v>
      </c>
      <c r="B355" s="157"/>
      <c r="C355" s="158" t="str">
        <f>Egresos!B186</f>
        <v>Asignación de Mejoramiento de la Gestión Municipal, Art. 1, Ley Nº20.008</v>
      </c>
      <c r="D355" s="159">
        <f>(Egresos!C186)/1000</f>
        <v>0</v>
      </c>
      <c r="E355" s="159">
        <f>(Egresos!D186)/1000</f>
        <v>0</v>
      </c>
      <c r="F355" s="160">
        <f>(Egresos!E186)/1000</f>
        <v>0</v>
      </c>
      <c r="G355" s="159">
        <f>(Egresos!F186)/1000</f>
        <v>0</v>
      </c>
    </row>
    <row r="356" spans="1:7" s="117" customFormat="1" ht="15" x14ac:dyDescent="0.2">
      <c r="A356" s="156" t="str">
        <f>Egresos!A187</f>
        <v>EEE.21.02.003.003.002</v>
      </c>
      <c r="B356" s="157"/>
      <c r="C356" s="158" t="str">
        <f>Egresos!B187</f>
        <v>Asignación Especial de Incentivo Profesional, Art. 47, Ley N° 19.070</v>
      </c>
      <c r="D356" s="159">
        <f>(Egresos!C187)/1000</f>
        <v>0</v>
      </c>
      <c r="E356" s="159">
        <f>(Egresos!D187)/1000</f>
        <v>0</v>
      </c>
      <c r="F356" s="160">
        <f>(Egresos!E187)/1000</f>
        <v>0</v>
      </c>
      <c r="G356" s="159">
        <f>(Egresos!F187)/1000</f>
        <v>0</v>
      </c>
    </row>
    <row r="357" spans="1:7" s="117" customFormat="1" ht="15" x14ac:dyDescent="0.2">
      <c r="A357" s="156" t="str">
        <f>Egresos!A188</f>
        <v>EEE.21.02.003.003.003</v>
      </c>
      <c r="B357" s="157"/>
      <c r="C357" s="158" t="str">
        <f>Egresos!B188</f>
        <v>Asignación Variable por Desempeño Individual</v>
      </c>
      <c r="D357" s="159">
        <f>(Egresos!C188)/1000</f>
        <v>0</v>
      </c>
      <c r="E357" s="159">
        <f>(Egresos!D188)/1000</f>
        <v>0</v>
      </c>
      <c r="F357" s="160">
        <f>(Egresos!E188)/1000</f>
        <v>0</v>
      </c>
      <c r="G357" s="159">
        <f>(Egresos!F188)/1000</f>
        <v>0</v>
      </c>
    </row>
    <row r="358" spans="1:7" s="117" customFormat="1" ht="28.5" x14ac:dyDescent="0.2">
      <c r="A358" s="156" t="str">
        <f>Egresos!A189</f>
        <v>EEE.21.02.003.003.004</v>
      </c>
      <c r="B358" s="157"/>
      <c r="C358" s="158" t="str">
        <f>Egresos!B189</f>
        <v>Asignación de Mérito, Art. 30 de la Ley Nº19.378, agrega Ley  Nº19.607</v>
      </c>
      <c r="D358" s="159">
        <f>(Egresos!C189)/1000</f>
        <v>0</v>
      </c>
      <c r="E358" s="159">
        <f>(Egresos!D189)/1000</f>
        <v>0</v>
      </c>
      <c r="F358" s="160">
        <f>(Egresos!E189)/1000</f>
        <v>0</v>
      </c>
      <c r="G358" s="159">
        <f>(Egresos!F189)/1000</f>
        <v>0</v>
      </c>
    </row>
    <row r="359" spans="1:7" s="117" customFormat="1" ht="15" x14ac:dyDescent="0.2">
      <c r="A359" s="156" t="str">
        <f>Egresos!A190</f>
        <v>EEE.21.02.004.000.000</v>
      </c>
      <c r="B359" s="157"/>
      <c r="C359" s="158" t="str">
        <f>Egresos!B190</f>
        <v>Remuneraciones Variables</v>
      </c>
      <c r="D359" s="159">
        <f>(Egresos!C190)/1000</f>
        <v>0</v>
      </c>
      <c r="E359" s="159">
        <f>(Egresos!D190)/1000</f>
        <v>0</v>
      </c>
      <c r="F359" s="160">
        <f>(Egresos!E190)/1000</f>
        <v>268.161</v>
      </c>
      <c r="G359" s="159">
        <f>(Egresos!F190)/1000</f>
        <v>-268.161</v>
      </c>
    </row>
    <row r="360" spans="1:7" s="117" customFormat="1" ht="15" x14ac:dyDescent="0.2">
      <c r="A360" s="156" t="str">
        <f>Egresos!A191</f>
        <v>EEE.21.02.004.002.000</v>
      </c>
      <c r="B360" s="157"/>
      <c r="C360" s="158" t="str">
        <f>Egresos!B191</f>
        <v>Asignación de Estímulo Jornadas Prioritarias</v>
      </c>
      <c r="D360" s="159">
        <f>(Egresos!C191)/1000</f>
        <v>0</v>
      </c>
      <c r="E360" s="159">
        <f>(Egresos!D191)/1000</f>
        <v>0</v>
      </c>
      <c r="F360" s="160">
        <f>(Egresos!E191)/1000</f>
        <v>0</v>
      </c>
      <c r="G360" s="159">
        <f>(Egresos!F191)/1000</f>
        <v>0</v>
      </c>
    </row>
    <row r="361" spans="1:7" s="117" customFormat="1" ht="15" x14ac:dyDescent="0.2">
      <c r="A361" s="156" t="str">
        <f>Egresos!A192</f>
        <v>EEE.21.02.004.003.000</v>
      </c>
      <c r="B361" s="157"/>
      <c r="C361" s="158" t="str">
        <f>Egresos!B192</f>
        <v>Asignación Artículo 3, Ley Nº19.264</v>
      </c>
      <c r="D361" s="159">
        <f>(Egresos!C192)/1000</f>
        <v>0</v>
      </c>
      <c r="E361" s="159">
        <f>(Egresos!D192)/1000</f>
        <v>0</v>
      </c>
      <c r="F361" s="160">
        <f>(Egresos!E192)/1000</f>
        <v>0</v>
      </c>
      <c r="G361" s="159">
        <f>(Egresos!F192)/1000</f>
        <v>0</v>
      </c>
    </row>
    <row r="362" spans="1:7" s="117" customFormat="1" ht="15" x14ac:dyDescent="0.2">
      <c r="A362" s="156" t="str">
        <f>Egresos!A193</f>
        <v>EEE.21.02.004.004.000</v>
      </c>
      <c r="B362" s="157"/>
      <c r="C362" s="158" t="str">
        <f>Egresos!B193</f>
        <v>Asignación por Desempeño de Funciones Críticas</v>
      </c>
      <c r="D362" s="159">
        <f>(Egresos!C193)/1000</f>
        <v>0</v>
      </c>
      <c r="E362" s="159">
        <f>(Egresos!D193)/1000</f>
        <v>0</v>
      </c>
      <c r="F362" s="160">
        <f>(Egresos!E193)/1000</f>
        <v>0</v>
      </c>
      <c r="G362" s="159">
        <f>(Egresos!F193)/1000</f>
        <v>0</v>
      </c>
    </row>
    <row r="363" spans="1:7" s="117" customFormat="1" ht="15" x14ac:dyDescent="0.2">
      <c r="A363" s="156" t="str">
        <f>Egresos!A194</f>
        <v>EEE.21.02.004.005.000</v>
      </c>
      <c r="B363" s="157"/>
      <c r="C363" s="158" t="str">
        <f>Egresos!B194</f>
        <v>Trabajos Extraordinarios</v>
      </c>
      <c r="D363" s="159">
        <f>(Egresos!C194)/1000</f>
        <v>0</v>
      </c>
      <c r="E363" s="159">
        <f>(Egresos!D194)/1000</f>
        <v>0</v>
      </c>
      <c r="F363" s="160">
        <f>(Egresos!E194)/1000</f>
        <v>268.161</v>
      </c>
      <c r="G363" s="159">
        <f>(Egresos!F194)/1000</f>
        <v>-268.161</v>
      </c>
    </row>
    <row r="364" spans="1:7" s="117" customFormat="1" ht="15" x14ac:dyDescent="0.2">
      <c r="A364" s="156" t="str">
        <f>Egresos!A195</f>
        <v>EEE.21.02.004.006.000</v>
      </c>
      <c r="B364" s="157"/>
      <c r="C364" s="158" t="str">
        <f>Egresos!B195</f>
        <v>Comisiones de Servicios en el País</v>
      </c>
      <c r="D364" s="159">
        <f>(Egresos!C195)/1000</f>
        <v>0</v>
      </c>
      <c r="E364" s="159">
        <f>(Egresos!D195)/1000</f>
        <v>0</v>
      </c>
      <c r="F364" s="160">
        <f>(Egresos!E195)/1000</f>
        <v>0</v>
      </c>
      <c r="G364" s="159">
        <f>(Egresos!F195)/1000</f>
        <v>0</v>
      </c>
    </row>
    <row r="365" spans="1:7" s="117" customFormat="1" ht="15" x14ac:dyDescent="0.2">
      <c r="A365" s="156" t="str">
        <f>Egresos!A196</f>
        <v>EEE.21.02.004.007.000</v>
      </c>
      <c r="B365" s="157"/>
      <c r="C365" s="158" t="str">
        <f>Egresos!B196</f>
        <v>Comisiones de Servicios en el Exterior</v>
      </c>
      <c r="D365" s="159">
        <f>(Egresos!C196)/1000</f>
        <v>0</v>
      </c>
      <c r="E365" s="159">
        <f>(Egresos!D196)/1000</f>
        <v>0</v>
      </c>
      <c r="F365" s="160">
        <f>(Egresos!E196)/1000</f>
        <v>0</v>
      </c>
      <c r="G365" s="159">
        <f>(Egresos!F196)/1000</f>
        <v>0</v>
      </c>
    </row>
    <row r="366" spans="1:7" s="117" customFormat="1" ht="15" x14ac:dyDescent="0.2">
      <c r="A366" s="156" t="str">
        <f>Egresos!A197</f>
        <v>EEE.21.02.005.000.000</v>
      </c>
      <c r="B366" s="157"/>
      <c r="C366" s="158" t="str">
        <f>Egresos!B197</f>
        <v>Aguinaldos y Bonos</v>
      </c>
      <c r="D366" s="159">
        <f>(Egresos!C197)/1000</f>
        <v>117500</v>
      </c>
      <c r="E366" s="159">
        <f>(Egresos!D197)/1000</f>
        <v>117500</v>
      </c>
      <c r="F366" s="160">
        <f>(Egresos!E197)/1000</f>
        <v>36445.701999999997</v>
      </c>
      <c r="G366" s="159">
        <f>(Egresos!F197)/1000</f>
        <v>81054.297999999995</v>
      </c>
    </row>
    <row r="367" spans="1:7" s="117" customFormat="1" ht="15" x14ac:dyDescent="0.2">
      <c r="A367" s="156" t="str">
        <f>Egresos!A198</f>
        <v>EEE.21.02.005.001.000</v>
      </c>
      <c r="B367" s="157"/>
      <c r="C367" s="158" t="str">
        <f>Egresos!B198</f>
        <v>Aguinaldos</v>
      </c>
      <c r="D367" s="159">
        <f>(Egresos!C198)/1000</f>
        <v>100000</v>
      </c>
      <c r="E367" s="159">
        <f>(Egresos!D198)/1000</f>
        <v>100000</v>
      </c>
      <c r="F367" s="160">
        <f>(Egresos!E198)/1000</f>
        <v>32550.506000000001</v>
      </c>
      <c r="G367" s="159">
        <f>(Egresos!F198)/1000</f>
        <v>67449.494000000006</v>
      </c>
    </row>
    <row r="368" spans="1:7" s="117" customFormat="1" ht="15" x14ac:dyDescent="0.2">
      <c r="A368" s="156" t="str">
        <f>Egresos!A199</f>
        <v>EEE.21.02.005.001.001</v>
      </c>
      <c r="B368" s="157"/>
      <c r="C368" s="158" t="str">
        <f>Egresos!B199</f>
        <v>Aguinaldo de Fiestras Patrias</v>
      </c>
      <c r="D368" s="159">
        <f>(Egresos!C199)/1000</f>
        <v>100000</v>
      </c>
      <c r="E368" s="159">
        <f>(Egresos!D199)/1000</f>
        <v>100000</v>
      </c>
      <c r="F368" s="160">
        <f>(Egresos!E199)/1000</f>
        <v>17588.444</v>
      </c>
      <c r="G368" s="159">
        <f>(Egresos!F199)/1000</f>
        <v>82411.555999999997</v>
      </c>
    </row>
    <row r="369" spans="1:7" s="117" customFormat="1" ht="15" x14ac:dyDescent="0.2">
      <c r="A369" s="156" t="str">
        <f>Egresos!A200</f>
        <v>EEE.21.02.005.001.002</v>
      </c>
      <c r="B369" s="157"/>
      <c r="C369" s="158" t="str">
        <f>Egresos!B200</f>
        <v>Aguinaldo de Navidad</v>
      </c>
      <c r="D369" s="159">
        <f>(Egresos!C200)/1000</f>
        <v>0</v>
      </c>
      <c r="E369" s="159">
        <f>(Egresos!D200)/1000</f>
        <v>0</v>
      </c>
      <c r="F369" s="160">
        <f>(Egresos!E200)/1000</f>
        <v>14962.062</v>
      </c>
      <c r="G369" s="159">
        <f>(Egresos!F200)/1000</f>
        <v>-14962.062</v>
      </c>
    </row>
    <row r="370" spans="1:7" s="117" customFormat="1" ht="15" x14ac:dyDescent="0.2">
      <c r="A370" s="156" t="str">
        <f>Egresos!A201</f>
        <v>EEE.21.02.005.002.000</v>
      </c>
      <c r="B370" s="157"/>
      <c r="C370" s="158" t="str">
        <f>Egresos!B201</f>
        <v>Bono de Escolaridad</v>
      </c>
      <c r="D370" s="159">
        <f>(Egresos!C201)/1000</f>
        <v>15000</v>
      </c>
      <c r="E370" s="159">
        <f>(Egresos!D201)/1000</f>
        <v>15000</v>
      </c>
      <c r="F370" s="160">
        <f>(Egresos!E201)/1000</f>
        <v>3423.596</v>
      </c>
      <c r="G370" s="159">
        <f>(Egresos!F201)/1000</f>
        <v>11576.404</v>
      </c>
    </row>
    <row r="371" spans="1:7" s="117" customFormat="1" ht="15" x14ac:dyDescent="0.2">
      <c r="A371" s="156" t="str">
        <f>Egresos!A202</f>
        <v>EEE.21.02.005.003.000</v>
      </c>
      <c r="B371" s="157"/>
      <c r="C371" s="158" t="str">
        <f>Egresos!B202</f>
        <v>Bonos Especiales</v>
      </c>
      <c r="D371" s="159">
        <f>(Egresos!C202)/1000</f>
        <v>0</v>
      </c>
      <c r="E371" s="159">
        <f>(Egresos!D202)/1000</f>
        <v>0</v>
      </c>
      <c r="F371" s="160">
        <f>(Egresos!E202)/1000</f>
        <v>0</v>
      </c>
      <c r="G371" s="159">
        <f>(Egresos!F202)/1000</f>
        <v>0</v>
      </c>
    </row>
    <row r="372" spans="1:7" s="117" customFormat="1" ht="15" x14ac:dyDescent="0.2">
      <c r="A372" s="156" t="str">
        <f>Egresos!A203</f>
        <v>EEE.21.02.005.003.001</v>
      </c>
      <c r="B372" s="157"/>
      <c r="C372" s="158" t="str">
        <f>Egresos!B203</f>
        <v>Bono Extraordinario Anual</v>
      </c>
      <c r="D372" s="159">
        <f>(Egresos!C203)/1000</f>
        <v>0</v>
      </c>
      <c r="E372" s="159">
        <f>(Egresos!D203)/1000</f>
        <v>0</v>
      </c>
      <c r="F372" s="160">
        <f>(Egresos!E203)/1000</f>
        <v>0</v>
      </c>
      <c r="G372" s="159">
        <f>(Egresos!F203)/1000</f>
        <v>0</v>
      </c>
    </row>
    <row r="373" spans="1:7" s="117" customFormat="1" ht="15" x14ac:dyDescent="0.2">
      <c r="A373" s="156" t="str">
        <f>Egresos!A204</f>
        <v>EEE.21.02.005.004.000</v>
      </c>
      <c r="B373" s="157"/>
      <c r="C373" s="158" t="str">
        <f>Egresos!B204</f>
        <v>Bonificación Adicional al Bono de Escolaridad</v>
      </c>
      <c r="D373" s="159">
        <f>(Egresos!C204)/1000</f>
        <v>2500</v>
      </c>
      <c r="E373" s="159">
        <f>(Egresos!D204)/1000</f>
        <v>2500</v>
      </c>
      <c r="F373" s="160">
        <f>(Egresos!E204)/1000</f>
        <v>471.6</v>
      </c>
      <c r="G373" s="159">
        <f>(Egresos!F204)/1000</f>
        <v>2028.4</v>
      </c>
    </row>
    <row r="374" spans="1:7" s="117" customFormat="1" ht="15" x14ac:dyDescent="0.2">
      <c r="A374" s="156" t="str">
        <f>Egresos!A205</f>
        <v>EEE.21.03.000.000.000</v>
      </c>
      <c r="B374" s="157"/>
      <c r="C374" s="158" t="str">
        <f>Egresos!B205</f>
        <v>OTRAS REMUNERACIONES</v>
      </c>
      <c r="D374" s="159">
        <f>(Egresos!C205)/1000</f>
        <v>195000</v>
      </c>
      <c r="E374" s="159">
        <f>(Egresos!D205)/1000</f>
        <v>195000</v>
      </c>
      <c r="F374" s="160">
        <f>(Egresos!E205)/1000</f>
        <v>118019.77099999999</v>
      </c>
      <c r="G374" s="159">
        <f>(Egresos!F205)/1000</f>
        <v>76980.229000000007</v>
      </c>
    </row>
    <row r="375" spans="1:7" s="117" customFormat="1" ht="15" x14ac:dyDescent="0.2">
      <c r="A375" s="156" t="str">
        <f>Egresos!A206</f>
        <v>EEE.21.03.001.000.000</v>
      </c>
      <c r="B375" s="157"/>
      <c r="C375" s="158" t="str">
        <f>Egresos!B206</f>
        <v>Honorarios a Suma Alzada - Personas Naturales</v>
      </c>
      <c r="D375" s="159">
        <f>(Egresos!C206)/1000</f>
        <v>125000</v>
      </c>
      <c r="E375" s="159">
        <f>(Egresos!D206)/1000</f>
        <v>125000</v>
      </c>
      <c r="F375" s="160">
        <f>(Egresos!E206)/1000</f>
        <v>27023.518</v>
      </c>
      <c r="G375" s="159">
        <f>(Egresos!F206)/1000</f>
        <v>97976.482000000004</v>
      </c>
    </row>
    <row r="376" spans="1:7" s="117" customFormat="1" ht="15" x14ac:dyDescent="0.2">
      <c r="A376" s="156" t="str">
        <f>Egresos!A207</f>
        <v>EEE.21.03.002.000.000</v>
      </c>
      <c r="B376" s="157"/>
      <c r="C376" s="158" t="str">
        <f>Egresos!B207</f>
        <v>Honorarios Asimilados a Grados</v>
      </c>
      <c r="D376" s="159">
        <f>(Egresos!C207)/1000</f>
        <v>0</v>
      </c>
      <c r="E376" s="159">
        <f>(Egresos!D207)/1000</f>
        <v>0</v>
      </c>
      <c r="F376" s="160">
        <f>(Egresos!E207)/1000</f>
        <v>0</v>
      </c>
      <c r="G376" s="159">
        <f>(Egresos!F207)/1000</f>
        <v>0</v>
      </c>
    </row>
    <row r="377" spans="1:7" s="117" customFormat="1" ht="15" x14ac:dyDescent="0.2">
      <c r="A377" s="156" t="str">
        <f>Egresos!A208</f>
        <v>EEE.21.03.003.000.000</v>
      </c>
      <c r="B377" s="157"/>
      <c r="C377" s="158" t="str">
        <f>Egresos!B208</f>
        <v>Jornales</v>
      </c>
      <c r="D377" s="159">
        <f>(Egresos!C208)/1000</f>
        <v>0</v>
      </c>
      <c r="E377" s="159">
        <f>(Egresos!D208)/1000</f>
        <v>0</v>
      </c>
      <c r="F377" s="160">
        <f>(Egresos!E208)/1000</f>
        <v>0</v>
      </c>
      <c r="G377" s="159">
        <f>(Egresos!F208)/1000</f>
        <v>0</v>
      </c>
    </row>
    <row r="378" spans="1:7" s="117" customFormat="1" ht="15" x14ac:dyDescent="0.2">
      <c r="A378" s="156" t="str">
        <f>Egresos!A209</f>
        <v>EEE.21.03.004.000.000</v>
      </c>
      <c r="B378" s="157"/>
      <c r="C378" s="158" t="str">
        <f>Egresos!B209</f>
        <v>Remuneraciones Reguladas por el Código del Trabajo</v>
      </c>
      <c r="D378" s="159">
        <f>(Egresos!C209)/1000</f>
        <v>0</v>
      </c>
      <c r="E378" s="159">
        <f>(Egresos!D209)/1000</f>
        <v>0</v>
      </c>
      <c r="F378" s="160">
        <f>(Egresos!E209)/1000</f>
        <v>0</v>
      </c>
      <c r="G378" s="159">
        <f>(Egresos!F209)/1000</f>
        <v>0</v>
      </c>
    </row>
    <row r="379" spans="1:7" s="117" customFormat="1" ht="15" x14ac:dyDescent="0.2">
      <c r="A379" s="156" t="str">
        <f>Egresos!A210</f>
        <v>EEE.21.03.004.001.000</v>
      </c>
      <c r="B379" s="157"/>
      <c r="C379" s="158" t="str">
        <f>Egresos!B210</f>
        <v>Sueldos</v>
      </c>
      <c r="D379" s="159">
        <f>(Egresos!C210)/1000</f>
        <v>0</v>
      </c>
      <c r="E379" s="159">
        <f>(Egresos!D210)/1000</f>
        <v>0</v>
      </c>
      <c r="F379" s="160">
        <f>(Egresos!E210)/1000</f>
        <v>0</v>
      </c>
      <c r="G379" s="159">
        <f>(Egresos!F210)/1000</f>
        <v>0</v>
      </c>
    </row>
    <row r="380" spans="1:7" s="117" customFormat="1" ht="15" x14ac:dyDescent="0.2">
      <c r="A380" s="156" t="str">
        <f>Egresos!A211</f>
        <v>EEE.21.03.004.002.000</v>
      </c>
      <c r="B380" s="157"/>
      <c r="C380" s="158" t="str">
        <f>Egresos!B211</f>
        <v>Aportes del Empleador</v>
      </c>
      <c r="D380" s="159">
        <f>(Egresos!C211)/1000</f>
        <v>0</v>
      </c>
      <c r="E380" s="159">
        <f>(Egresos!D211)/1000</f>
        <v>0</v>
      </c>
      <c r="F380" s="160">
        <f>(Egresos!E211)/1000</f>
        <v>0</v>
      </c>
      <c r="G380" s="159">
        <f>(Egresos!F211)/1000</f>
        <v>0</v>
      </c>
    </row>
    <row r="381" spans="1:7" s="117" customFormat="1" ht="15" x14ac:dyDescent="0.2">
      <c r="A381" s="156" t="str">
        <f>Egresos!A212</f>
        <v>EEE.21.03.004.003.000</v>
      </c>
      <c r="B381" s="157"/>
      <c r="C381" s="158" t="str">
        <f>Egresos!B212</f>
        <v>Remuneraciones Variables</v>
      </c>
      <c r="D381" s="159">
        <f>(Egresos!C212)/1000</f>
        <v>0</v>
      </c>
      <c r="E381" s="159">
        <f>(Egresos!D212)/1000</f>
        <v>0</v>
      </c>
      <c r="F381" s="160">
        <f>(Egresos!E212)/1000</f>
        <v>0</v>
      </c>
      <c r="G381" s="159">
        <f>(Egresos!F212)/1000</f>
        <v>0</v>
      </c>
    </row>
    <row r="382" spans="1:7" s="117" customFormat="1" ht="15" x14ac:dyDescent="0.2">
      <c r="A382" s="156" t="str">
        <f>Egresos!A213</f>
        <v>EEE.21.03.004.004.000</v>
      </c>
      <c r="B382" s="157"/>
      <c r="C382" s="158" t="str">
        <f>Egresos!B213</f>
        <v>Aguinaldos y Bonos</v>
      </c>
      <c r="D382" s="159">
        <f>(Egresos!C213)/1000</f>
        <v>0</v>
      </c>
      <c r="E382" s="159">
        <f>(Egresos!D213)/1000</f>
        <v>0</v>
      </c>
      <c r="F382" s="160">
        <f>(Egresos!E213)/1000</f>
        <v>0</v>
      </c>
      <c r="G382" s="159">
        <f>(Egresos!F213)/1000</f>
        <v>0</v>
      </c>
    </row>
    <row r="383" spans="1:7" s="117" customFormat="1" ht="15" x14ac:dyDescent="0.2">
      <c r="A383" s="156" t="str">
        <f>Egresos!A214</f>
        <v>EEE.21.03.005.000.000</v>
      </c>
      <c r="B383" s="157"/>
      <c r="C383" s="158" t="str">
        <f>Egresos!B214</f>
        <v>Suplencias y Reemplazos</v>
      </c>
      <c r="D383" s="159">
        <f>(Egresos!C214)/1000</f>
        <v>0</v>
      </c>
      <c r="E383" s="159">
        <f>(Egresos!D214)/1000</f>
        <v>0</v>
      </c>
      <c r="F383" s="160">
        <f>(Egresos!E214)/1000</f>
        <v>0</v>
      </c>
      <c r="G383" s="159">
        <f>(Egresos!F214)/1000</f>
        <v>0</v>
      </c>
    </row>
    <row r="384" spans="1:7" s="117" customFormat="1" ht="15" x14ac:dyDescent="0.2">
      <c r="A384" s="156" t="str">
        <f>Egresos!A215</f>
        <v>EEE.21.03.006.000.000</v>
      </c>
      <c r="B384" s="157"/>
      <c r="C384" s="158" t="str">
        <f>Egresos!B215</f>
        <v>Personal a Trato y/o Temporal</v>
      </c>
      <c r="D384" s="159">
        <f>(Egresos!C215)/1000</f>
        <v>0</v>
      </c>
      <c r="E384" s="159">
        <f>(Egresos!D215)/1000</f>
        <v>0</v>
      </c>
      <c r="F384" s="160">
        <f>(Egresos!E215)/1000</f>
        <v>0</v>
      </c>
      <c r="G384" s="159">
        <f>(Egresos!F215)/1000</f>
        <v>0</v>
      </c>
    </row>
    <row r="385" spans="1:7" s="117" customFormat="1" ht="15" x14ac:dyDescent="0.2">
      <c r="A385" s="156" t="str">
        <f>Egresos!A216</f>
        <v>EEE.21.03.007.000.000</v>
      </c>
      <c r="B385" s="157"/>
      <c r="C385" s="158" t="str">
        <f>Egresos!B216</f>
        <v>Alumnos en Práctica</v>
      </c>
      <c r="D385" s="159">
        <f>(Egresos!C216)/1000</f>
        <v>0</v>
      </c>
      <c r="E385" s="159">
        <f>(Egresos!D216)/1000</f>
        <v>0</v>
      </c>
      <c r="F385" s="160">
        <f>(Egresos!E216)/1000</f>
        <v>0</v>
      </c>
      <c r="G385" s="159">
        <f>(Egresos!F216)/1000</f>
        <v>0</v>
      </c>
    </row>
    <row r="386" spans="1:7" s="117" customFormat="1" ht="15" x14ac:dyDescent="0.2">
      <c r="A386" s="156" t="str">
        <f>Egresos!A217</f>
        <v>EEE.21.03.999.000.000</v>
      </c>
      <c r="B386" s="157"/>
      <c r="C386" s="158" t="str">
        <f>Egresos!B217</f>
        <v>Otras</v>
      </c>
      <c r="D386" s="159">
        <f>(Egresos!C217)/1000</f>
        <v>70000</v>
      </c>
      <c r="E386" s="159">
        <f>(Egresos!D217)/1000</f>
        <v>70000</v>
      </c>
      <c r="F386" s="160">
        <f>(Egresos!E217)/1000</f>
        <v>90996.252999999997</v>
      </c>
      <c r="G386" s="159">
        <f>(Egresos!F217)/1000</f>
        <v>-20996.253000000001</v>
      </c>
    </row>
    <row r="387" spans="1:7" s="117" customFormat="1" ht="15" x14ac:dyDescent="0.2">
      <c r="A387" s="156" t="str">
        <f>Egresos!A218</f>
        <v>EEE.21.03.999.001.000</v>
      </c>
      <c r="B387" s="157"/>
      <c r="C387" s="158" t="str">
        <f>Egresos!B218</f>
        <v>Asignación Art. 1, Ley Nº19.464</v>
      </c>
      <c r="D387" s="159">
        <f>(Egresos!C218)/1000</f>
        <v>70000</v>
      </c>
      <c r="E387" s="159">
        <f>(Egresos!D218)/1000</f>
        <v>70000</v>
      </c>
      <c r="F387" s="160">
        <f>(Egresos!E218)/1000</f>
        <v>60855.697999999997</v>
      </c>
      <c r="G387" s="159">
        <f>(Egresos!F218)/1000</f>
        <v>9144.3019999999997</v>
      </c>
    </row>
    <row r="388" spans="1:7" s="117" customFormat="1" ht="15" x14ac:dyDescent="0.2">
      <c r="A388" s="156" t="str">
        <f>Egresos!A219</f>
        <v>EEE.21.03.999.999.000</v>
      </c>
      <c r="B388" s="157"/>
      <c r="C388" s="158" t="str">
        <f>Egresos!B219</f>
        <v>Otras</v>
      </c>
      <c r="D388" s="159">
        <f>(Egresos!C219)/1000</f>
        <v>0</v>
      </c>
      <c r="E388" s="159">
        <f>(Egresos!D219)/1000</f>
        <v>0</v>
      </c>
      <c r="F388" s="160">
        <f>(Egresos!E219)/1000</f>
        <v>30140.555</v>
      </c>
      <c r="G388" s="159">
        <f>(Egresos!F219)/1000</f>
        <v>-30140.555</v>
      </c>
    </row>
    <row r="389" spans="1:7" s="117" customFormat="1" ht="15" x14ac:dyDescent="0.2">
      <c r="A389" s="156" t="str">
        <f>Egresos!A220</f>
        <v>EEE.21.04.000.000.000</v>
      </c>
      <c r="B389" s="157"/>
      <c r="C389" s="158" t="str">
        <f>Egresos!B220</f>
        <v>OTROS GASTOS EN PERSONAL</v>
      </c>
      <c r="D389" s="159">
        <f>(Egresos!C220)/1000</f>
        <v>0</v>
      </c>
      <c r="E389" s="159">
        <f>(Egresos!D220)/1000</f>
        <v>0</v>
      </c>
      <c r="F389" s="160">
        <f>(Egresos!E220)/1000</f>
        <v>0</v>
      </c>
      <c r="G389" s="159">
        <f>(Egresos!F220)/1000</f>
        <v>0</v>
      </c>
    </row>
    <row r="390" spans="1:7" s="117" customFormat="1" ht="15" x14ac:dyDescent="0.2">
      <c r="A390" s="156" t="str">
        <f>Egresos!A221</f>
        <v>EEE.21.04.001.000.000</v>
      </c>
      <c r="B390" s="157"/>
      <c r="C390" s="158" t="str">
        <f>Egresos!B221</f>
        <v>Asignación de Traslado</v>
      </c>
      <c r="D390" s="159">
        <f>(Egresos!C221)/1000</f>
        <v>0</v>
      </c>
      <c r="E390" s="159">
        <f>(Egresos!D221)/1000</f>
        <v>0</v>
      </c>
      <c r="F390" s="160">
        <f>(Egresos!E221)/1000</f>
        <v>0</v>
      </c>
      <c r="G390" s="159">
        <f>(Egresos!F221)/1000</f>
        <v>0</v>
      </c>
    </row>
    <row r="391" spans="1:7" s="117" customFormat="1" ht="15" x14ac:dyDescent="0.2">
      <c r="A391" s="156" t="str">
        <f>Egresos!A222</f>
        <v>EEE.21.04.001.001.000</v>
      </c>
      <c r="B391" s="157"/>
      <c r="C391" s="158" t="str">
        <f>Egresos!B222</f>
        <v>Asignación por Cambio de Residencia Art. 97, letra c), Ley Nº18.883</v>
      </c>
      <c r="D391" s="159">
        <f>(Egresos!C222)/1000</f>
        <v>0</v>
      </c>
      <c r="E391" s="159">
        <f>(Egresos!D222)/1000</f>
        <v>0</v>
      </c>
      <c r="F391" s="160">
        <f>(Egresos!E222)/1000</f>
        <v>0</v>
      </c>
      <c r="G391" s="159">
        <f>(Egresos!F222)/1000</f>
        <v>0</v>
      </c>
    </row>
    <row r="392" spans="1:7" s="117" customFormat="1" ht="15" x14ac:dyDescent="0.2">
      <c r="A392" s="156" t="str">
        <f>Egresos!A223</f>
        <v>EEE.21.04.003.000.000</v>
      </c>
      <c r="B392" s="157"/>
      <c r="C392" s="158" t="str">
        <f>Egresos!B223</f>
        <v>Dietas a Juntas, Consejos y Comisiones</v>
      </c>
      <c r="D392" s="159">
        <f>(Egresos!C223)/1000</f>
        <v>0</v>
      </c>
      <c r="E392" s="159">
        <f>(Egresos!D223)/1000</f>
        <v>0</v>
      </c>
      <c r="F392" s="160">
        <f>(Egresos!E223)/1000</f>
        <v>0</v>
      </c>
      <c r="G392" s="159">
        <f>(Egresos!F223)/1000</f>
        <v>0</v>
      </c>
    </row>
    <row r="393" spans="1:7" s="117" customFormat="1" ht="15" x14ac:dyDescent="0.2">
      <c r="A393" s="156" t="str">
        <f>Egresos!A224</f>
        <v>EEE.21.04.003.001.000</v>
      </c>
      <c r="B393" s="157"/>
      <c r="C393" s="158" t="str">
        <f>Egresos!B224</f>
        <v>Dietas de Concejales</v>
      </c>
      <c r="D393" s="159">
        <f>(Egresos!C224)/1000</f>
        <v>0</v>
      </c>
      <c r="E393" s="159">
        <f>(Egresos!D224)/1000</f>
        <v>0</v>
      </c>
      <c r="F393" s="160">
        <f>(Egresos!E224)/1000</f>
        <v>0</v>
      </c>
      <c r="G393" s="159">
        <f>(Egresos!F224)/1000</f>
        <v>0</v>
      </c>
    </row>
    <row r="394" spans="1:7" s="117" customFormat="1" ht="15" x14ac:dyDescent="0.2">
      <c r="A394" s="156" t="str">
        <f>Egresos!A225</f>
        <v>EEE.21.04.003.002.000</v>
      </c>
      <c r="B394" s="157"/>
      <c r="C394" s="158" t="str">
        <f>Egresos!B225</f>
        <v>Gastos por Comisiones y Representaciones del Municipio</v>
      </c>
      <c r="D394" s="159">
        <f>(Egresos!C225)/1000</f>
        <v>0</v>
      </c>
      <c r="E394" s="159">
        <f>(Egresos!D225)/1000</f>
        <v>0</v>
      </c>
      <c r="F394" s="160">
        <f>(Egresos!E225)/1000</f>
        <v>0</v>
      </c>
      <c r="G394" s="159">
        <f>(Egresos!F225)/1000</f>
        <v>0</v>
      </c>
    </row>
    <row r="395" spans="1:7" s="117" customFormat="1" ht="15" x14ac:dyDescent="0.2">
      <c r="A395" s="156" t="str">
        <f>Egresos!A226</f>
        <v>EEE.21.04.003.003.000</v>
      </c>
      <c r="B395" s="157"/>
      <c r="C395" s="158" t="str">
        <f>Egresos!B226</f>
        <v>Otros Gastos</v>
      </c>
      <c r="D395" s="159">
        <f>(Egresos!C226)/1000</f>
        <v>0</v>
      </c>
      <c r="E395" s="159">
        <f>(Egresos!D226)/1000</f>
        <v>0</v>
      </c>
      <c r="F395" s="160">
        <f>(Egresos!E226)/1000</f>
        <v>0</v>
      </c>
      <c r="G395" s="159">
        <f>(Egresos!F226)/1000</f>
        <v>0</v>
      </c>
    </row>
    <row r="396" spans="1:7" s="117" customFormat="1" ht="15" x14ac:dyDescent="0.2">
      <c r="A396" s="156" t="str">
        <f>Egresos!A227</f>
        <v>EEE.21.04.004.000.000</v>
      </c>
      <c r="B396" s="157"/>
      <c r="C396" s="158" t="str">
        <f>Egresos!B227</f>
        <v>Prestaciones de Servicios en Programas Comunitarios</v>
      </c>
      <c r="D396" s="159">
        <f>(Egresos!C227)/1000</f>
        <v>0</v>
      </c>
      <c r="E396" s="159">
        <f>(Egresos!D227)/1000</f>
        <v>0</v>
      </c>
      <c r="F396" s="160">
        <f>(Egresos!E227)/1000</f>
        <v>0</v>
      </c>
      <c r="G396" s="159">
        <f>(Egresos!F227)/1000</f>
        <v>0</v>
      </c>
    </row>
    <row r="397" spans="1:7" s="117" customFormat="1" ht="15" x14ac:dyDescent="0.2">
      <c r="A397" s="156" t="str">
        <f>Egresos!A228</f>
        <v>EEE.22.00.000.000.000</v>
      </c>
      <c r="B397" s="157"/>
      <c r="C397" s="158" t="str">
        <f>Egresos!B228</f>
        <v>CxP BIENES Y SERVICIOS DE CONSUMO</v>
      </c>
      <c r="D397" s="159">
        <f>(Egresos!C228)/1000</f>
        <v>3050200</v>
      </c>
      <c r="E397" s="159">
        <f>(Egresos!D228)/1000</f>
        <v>3050200</v>
      </c>
      <c r="F397" s="160">
        <f>(Egresos!E228)/1000</f>
        <v>1462186.048</v>
      </c>
      <c r="G397" s="159">
        <f>(Egresos!F228)/1000</f>
        <v>1588013.952</v>
      </c>
    </row>
    <row r="398" spans="1:7" s="117" customFormat="1" ht="15" x14ac:dyDescent="0.2">
      <c r="A398" s="156" t="str">
        <f>Egresos!A229</f>
        <v>EEE.22.01.000.000.000</v>
      </c>
      <c r="B398" s="157"/>
      <c r="C398" s="158" t="str">
        <f>Egresos!B229</f>
        <v>ALIMENTOS Y BEBIDAS</v>
      </c>
      <c r="D398" s="159">
        <f>(Egresos!C229)/1000</f>
        <v>50000</v>
      </c>
      <c r="E398" s="159">
        <f>(Egresos!D229)/1000</f>
        <v>50000</v>
      </c>
      <c r="F398" s="160">
        <f>(Egresos!E229)/1000</f>
        <v>1936.5640000000001</v>
      </c>
      <c r="G398" s="159">
        <f>(Egresos!F229)/1000</f>
        <v>48063.436000000002</v>
      </c>
    </row>
    <row r="399" spans="1:7" s="117" customFormat="1" ht="15" x14ac:dyDescent="0.2">
      <c r="A399" s="156" t="str">
        <f>Egresos!A230</f>
        <v>EEE.22.01.001.000.000</v>
      </c>
      <c r="B399" s="157"/>
      <c r="C399" s="158" t="str">
        <f>Egresos!B230</f>
        <v xml:space="preserve">Para Personas </v>
      </c>
      <c r="D399" s="159">
        <f>(Egresos!C230)/1000</f>
        <v>25000</v>
      </c>
      <c r="E399" s="159">
        <f>(Egresos!D230)/1000</f>
        <v>25000</v>
      </c>
      <c r="F399" s="160">
        <f>(Egresos!E230)/1000</f>
        <v>1936.5640000000001</v>
      </c>
      <c r="G399" s="159">
        <f>(Egresos!F230)/1000</f>
        <v>23063.436000000002</v>
      </c>
    </row>
    <row r="400" spans="1:7" s="117" customFormat="1" ht="15" x14ac:dyDescent="0.2">
      <c r="A400" s="156" t="str">
        <f>Egresos!A231</f>
        <v>EEE.22.01.002.000.000</v>
      </c>
      <c r="B400" s="157"/>
      <c r="C400" s="158" t="str">
        <f>Egresos!B231</f>
        <v>Para Animales</v>
      </c>
      <c r="D400" s="159">
        <f>(Egresos!C231)/1000</f>
        <v>25000</v>
      </c>
      <c r="E400" s="159">
        <f>(Egresos!D231)/1000</f>
        <v>25000</v>
      </c>
      <c r="F400" s="160">
        <f>(Egresos!E231)/1000</f>
        <v>0</v>
      </c>
      <c r="G400" s="159">
        <f>(Egresos!F231)/1000</f>
        <v>25000</v>
      </c>
    </row>
    <row r="401" spans="1:7" s="117" customFormat="1" ht="15" x14ac:dyDescent="0.2">
      <c r="A401" s="156" t="str">
        <f>Egresos!A232</f>
        <v>EEE.22.02.000.000.000</v>
      </c>
      <c r="B401" s="157"/>
      <c r="C401" s="158" t="str">
        <f>Egresos!B232</f>
        <v>TEXTILES, VESTUARIO Y CALZADO</v>
      </c>
      <c r="D401" s="159">
        <f>(Egresos!C232)/1000</f>
        <v>0</v>
      </c>
      <c r="E401" s="159">
        <f>(Egresos!D232)/1000</f>
        <v>0</v>
      </c>
      <c r="F401" s="160">
        <f>(Egresos!E232)/1000</f>
        <v>6836.7169999999996</v>
      </c>
      <c r="G401" s="159">
        <f>(Egresos!F232)/1000</f>
        <v>-6836.7169999999996</v>
      </c>
    </row>
    <row r="402" spans="1:7" s="117" customFormat="1" ht="15" x14ac:dyDescent="0.2">
      <c r="A402" s="156" t="str">
        <f>Egresos!A233</f>
        <v>EEE.22.02.001.000.000</v>
      </c>
      <c r="B402" s="157"/>
      <c r="C402" s="158" t="str">
        <f>Egresos!B233</f>
        <v>Textiles y Acabados Textiles</v>
      </c>
      <c r="D402" s="159">
        <f>(Egresos!C233)/1000</f>
        <v>0</v>
      </c>
      <c r="E402" s="159">
        <f>(Egresos!D233)/1000</f>
        <v>0</v>
      </c>
      <c r="F402" s="160">
        <f>(Egresos!E233)/1000</f>
        <v>0</v>
      </c>
      <c r="G402" s="159">
        <f>(Egresos!F233)/1000</f>
        <v>0</v>
      </c>
    </row>
    <row r="403" spans="1:7" s="117" customFormat="1" ht="15" x14ac:dyDescent="0.2">
      <c r="A403" s="156" t="str">
        <f>Egresos!A234</f>
        <v>EEE.22.02.002.000.000</v>
      </c>
      <c r="B403" s="157"/>
      <c r="C403" s="158" t="str">
        <f>Egresos!B234</f>
        <v>Vestuario, Accesorios y Prendas Diversas</v>
      </c>
      <c r="D403" s="159">
        <f>(Egresos!C234)/1000</f>
        <v>0</v>
      </c>
      <c r="E403" s="159">
        <f>(Egresos!D234)/1000</f>
        <v>0</v>
      </c>
      <c r="F403" s="160">
        <f>(Egresos!E234)/1000</f>
        <v>6836.7169999999996</v>
      </c>
      <c r="G403" s="159">
        <f>(Egresos!F234)/1000</f>
        <v>-6836.7169999999996</v>
      </c>
    </row>
    <row r="404" spans="1:7" s="117" customFormat="1" ht="15" x14ac:dyDescent="0.2">
      <c r="A404" s="156" t="str">
        <f>Egresos!A235</f>
        <v>EEE.22.02.003.000.000</v>
      </c>
      <c r="B404" s="157"/>
      <c r="C404" s="158" t="str">
        <f>Egresos!B235</f>
        <v>Calzado</v>
      </c>
      <c r="D404" s="159">
        <f>(Egresos!C235)/1000</f>
        <v>0</v>
      </c>
      <c r="E404" s="159">
        <f>(Egresos!D235)/1000</f>
        <v>0</v>
      </c>
      <c r="F404" s="160">
        <f>(Egresos!E235)/1000</f>
        <v>0</v>
      </c>
      <c r="G404" s="159">
        <f>(Egresos!F235)/1000</f>
        <v>0</v>
      </c>
    </row>
    <row r="405" spans="1:7" s="117" customFormat="1" ht="15" x14ac:dyDescent="0.2">
      <c r="A405" s="156" t="str">
        <f>Egresos!A236</f>
        <v>EEE.22.03.000.000.000</v>
      </c>
      <c r="B405" s="157"/>
      <c r="C405" s="158" t="str">
        <f>Egresos!B236</f>
        <v>COMBUSTIBLES Y LUBRICANTES</v>
      </c>
      <c r="D405" s="159">
        <f>(Egresos!C236)/1000</f>
        <v>15000</v>
      </c>
      <c r="E405" s="159">
        <f>(Egresos!D236)/1000</f>
        <v>15000</v>
      </c>
      <c r="F405" s="160">
        <f>(Egresos!E236)/1000</f>
        <v>2700</v>
      </c>
      <c r="G405" s="159">
        <f>(Egresos!F236)/1000</f>
        <v>12300</v>
      </c>
    </row>
    <row r="406" spans="1:7" s="117" customFormat="1" ht="15" x14ac:dyDescent="0.2">
      <c r="A406" s="156" t="str">
        <f>Egresos!A237</f>
        <v>EEE.22.03.001.000.000</v>
      </c>
      <c r="B406" s="157"/>
      <c r="C406" s="158" t="str">
        <f>Egresos!B237</f>
        <v>Para Vehículos</v>
      </c>
      <c r="D406" s="159">
        <f>(Egresos!C237)/1000</f>
        <v>15000</v>
      </c>
      <c r="E406" s="159">
        <f>(Egresos!D237)/1000</f>
        <v>15000</v>
      </c>
      <c r="F406" s="160">
        <f>(Egresos!E237)/1000</f>
        <v>2400</v>
      </c>
      <c r="G406" s="159">
        <f>(Egresos!F237)/1000</f>
        <v>12600</v>
      </c>
    </row>
    <row r="407" spans="1:7" s="117" customFormat="1" ht="15" x14ac:dyDescent="0.2">
      <c r="A407" s="156" t="str">
        <f>Egresos!A238</f>
        <v>EEE.22.03.002.000.000</v>
      </c>
      <c r="B407" s="157"/>
      <c r="C407" s="158" t="str">
        <f>Egresos!B238</f>
        <v>Para Maquinar., Equipos de Prod., Tracción y Elevación</v>
      </c>
      <c r="D407" s="159">
        <f>(Egresos!C238)/1000</f>
        <v>0</v>
      </c>
      <c r="E407" s="159">
        <f>(Egresos!D238)/1000</f>
        <v>0</v>
      </c>
      <c r="F407" s="160">
        <f>(Egresos!E238)/1000</f>
        <v>0</v>
      </c>
      <c r="G407" s="159">
        <f>(Egresos!F238)/1000</f>
        <v>0</v>
      </c>
    </row>
    <row r="408" spans="1:7" s="117" customFormat="1" ht="15" x14ac:dyDescent="0.2">
      <c r="A408" s="156" t="str">
        <f>Egresos!A239</f>
        <v>EEE.22.03.003.000.000</v>
      </c>
      <c r="B408" s="157"/>
      <c r="C408" s="158" t="str">
        <f>Egresos!B239</f>
        <v>Para Calefacción</v>
      </c>
      <c r="D408" s="159">
        <f>(Egresos!C239)/1000</f>
        <v>0</v>
      </c>
      <c r="E408" s="159">
        <f>(Egresos!D239)/1000</f>
        <v>0</v>
      </c>
      <c r="F408" s="160">
        <f>(Egresos!E239)/1000</f>
        <v>300</v>
      </c>
      <c r="G408" s="159">
        <f>(Egresos!F239)/1000</f>
        <v>-300</v>
      </c>
    </row>
    <row r="409" spans="1:7" s="117" customFormat="1" ht="15" x14ac:dyDescent="0.2">
      <c r="A409" s="156" t="str">
        <f>Egresos!A240</f>
        <v>EEE.22.03.999.000.000</v>
      </c>
      <c r="B409" s="157"/>
      <c r="C409" s="158" t="str">
        <f>Egresos!B240</f>
        <v>Para Otros</v>
      </c>
      <c r="D409" s="159">
        <f>(Egresos!C240)/1000</f>
        <v>0</v>
      </c>
      <c r="E409" s="159">
        <f>(Egresos!D240)/1000</f>
        <v>0</v>
      </c>
      <c r="F409" s="160">
        <f>(Egresos!E240)/1000</f>
        <v>0</v>
      </c>
      <c r="G409" s="159">
        <f>(Egresos!F240)/1000</f>
        <v>0</v>
      </c>
    </row>
    <row r="410" spans="1:7" s="117" customFormat="1" ht="15" x14ac:dyDescent="0.2">
      <c r="A410" s="156" t="str">
        <f>Egresos!A241</f>
        <v>EEE.22.04.000.000.000</v>
      </c>
      <c r="B410" s="157"/>
      <c r="C410" s="158" t="str">
        <f>Egresos!B241</f>
        <v>MATERIALES DE USO O CONSUMO</v>
      </c>
      <c r="D410" s="159">
        <f>(Egresos!C241)/1000</f>
        <v>415100</v>
      </c>
      <c r="E410" s="159">
        <f>(Egresos!D241)/1000</f>
        <v>415100</v>
      </c>
      <c r="F410" s="160">
        <f>(Egresos!E241)/1000</f>
        <v>220426.93599999999</v>
      </c>
      <c r="G410" s="159">
        <f>(Egresos!F241)/1000</f>
        <v>194673.06400000001</v>
      </c>
    </row>
    <row r="411" spans="1:7" s="117" customFormat="1" ht="15" x14ac:dyDescent="0.2">
      <c r="A411" s="156" t="str">
        <f>Egresos!A242</f>
        <v>EEE.22.04.001.000.000</v>
      </c>
      <c r="B411" s="157"/>
      <c r="C411" s="158" t="str">
        <f>Egresos!B242</f>
        <v>Materiales de Oficina</v>
      </c>
      <c r="D411" s="159">
        <f>(Egresos!C242)/1000</f>
        <v>150000</v>
      </c>
      <c r="E411" s="159">
        <f>(Egresos!D242)/1000</f>
        <v>150000</v>
      </c>
      <c r="F411" s="160">
        <f>(Egresos!E242)/1000</f>
        <v>26592.776000000002</v>
      </c>
      <c r="G411" s="159">
        <f>(Egresos!F242)/1000</f>
        <v>123407.224</v>
      </c>
    </row>
    <row r="412" spans="1:7" s="117" customFormat="1" ht="15" x14ac:dyDescent="0.2">
      <c r="A412" s="156" t="str">
        <f>Egresos!A243</f>
        <v>EEE.22.04.002.000.000</v>
      </c>
      <c r="B412" s="157"/>
      <c r="C412" s="158" t="str">
        <f>Egresos!B243</f>
        <v>Textos y Otros Materiales de Enseñanza</v>
      </c>
      <c r="D412" s="159">
        <f>(Egresos!C243)/1000</f>
        <v>100000</v>
      </c>
      <c r="E412" s="159">
        <f>(Egresos!D243)/1000</f>
        <v>100000</v>
      </c>
      <c r="F412" s="160">
        <f>(Egresos!E243)/1000</f>
        <v>47423.495999999999</v>
      </c>
      <c r="G412" s="159">
        <f>(Egresos!F243)/1000</f>
        <v>52576.504000000001</v>
      </c>
    </row>
    <row r="413" spans="1:7" s="117" customFormat="1" ht="15" x14ac:dyDescent="0.2">
      <c r="A413" s="156" t="str">
        <f>Egresos!A244</f>
        <v>EEE.22.04.003.000.000</v>
      </c>
      <c r="B413" s="157"/>
      <c r="C413" s="158" t="str">
        <f>Egresos!B244</f>
        <v>Productos Químicos</v>
      </c>
      <c r="D413" s="159">
        <f>(Egresos!C244)/1000</f>
        <v>0</v>
      </c>
      <c r="E413" s="159">
        <f>(Egresos!D244)/1000</f>
        <v>0</v>
      </c>
      <c r="F413" s="160">
        <f>(Egresos!E244)/1000</f>
        <v>0</v>
      </c>
      <c r="G413" s="159">
        <f>(Egresos!F244)/1000</f>
        <v>0</v>
      </c>
    </row>
    <row r="414" spans="1:7" s="117" customFormat="1" ht="15" x14ac:dyDescent="0.2">
      <c r="A414" s="156" t="str">
        <f>Egresos!A245</f>
        <v>EEE.22.04.004.000.000</v>
      </c>
      <c r="B414" s="157"/>
      <c r="C414" s="158" t="str">
        <f>Egresos!B245</f>
        <v>Productos Farmacéuticos</v>
      </c>
      <c r="D414" s="159">
        <f>(Egresos!C245)/1000</f>
        <v>0</v>
      </c>
      <c r="E414" s="159">
        <f>(Egresos!D245)/1000</f>
        <v>0</v>
      </c>
      <c r="F414" s="160">
        <f>(Egresos!E245)/1000</f>
        <v>17.914000000000001</v>
      </c>
      <c r="G414" s="159">
        <f>(Egresos!F245)/1000</f>
        <v>-17.914000000000001</v>
      </c>
    </row>
    <row r="415" spans="1:7" s="117" customFormat="1" ht="15" x14ac:dyDescent="0.2">
      <c r="A415" s="156" t="str">
        <f>Egresos!A246</f>
        <v>EEE.22.04.005.000.000</v>
      </c>
      <c r="B415" s="157"/>
      <c r="C415" s="158" t="str">
        <f>Egresos!B246</f>
        <v>Materiales y Utiles Quirúrgicos</v>
      </c>
      <c r="D415" s="159">
        <f>(Egresos!C246)/1000</f>
        <v>30000</v>
      </c>
      <c r="E415" s="159">
        <f>(Egresos!D246)/1000</f>
        <v>30000</v>
      </c>
      <c r="F415" s="160">
        <f>(Egresos!E246)/1000</f>
        <v>0</v>
      </c>
      <c r="G415" s="159">
        <f>(Egresos!F246)/1000</f>
        <v>30000</v>
      </c>
    </row>
    <row r="416" spans="1:7" s="117" customFormat="1" ht="15" x14ac:dyDescent="0.2">
      <c r="A416" s="156" t="str">
        <f>Egresos!A247</f>
        <v>EEE.22.04.006.000.000</v>
      </c>
      <c r="B416" s="157"/>
      <c r="C416" s="158" t="str">
        <f>Egresos!B247</f>
        <v>Fertilizantes, Insecticidas, Fungicidas y Otros</v>
      </c>
      <c r="D416" s="159">
        <f>(Egresos!C247)/1000</f>
        <v>0</v>
      </c>
      <c r="E416" s="159">
        <f>(Egresos!D247)/1000</f>
        <v>0</v>
      </c>
      <c r="F416" s="160">
        <f>(Egresos!E247)/1000</f>
        <v>0</v>
      </c>
      <c r="G416" s="159">
        <f>(Egresos!F247)/1000</f>
        <v>0</v>
      </c>
    </row>
    <row r="417" spans="1:7" s="117" customFormat="1" ht="15" x14ac:dyDescent="0.2">
      <c r="A417" s="156" t="str">
        <f>Egresos!A248</f>
        <v>EEE.22.04.007.000.000</v>
      </c>
      <c r="B417" s="157"/>
      <c r="C417" s="158" t="str">
        <f>Egresos!B248</f>
        <v>Materiales y Utiles de Aseo</v>
      </c>
      <c r="D417" s="159">
        <f>(Egresos!C248)/1000</f>
        <v>50000</v>
      </c>
      <c r="E417" s="159">
        <f>(Egresos!D248)/1000</f>
        <v>50000</v>
      </c>
      <c r="F417" s="160">
        <f>(Egresos!E248)/1000</f>
        <v>47812.292999999998</v>
      </c>
      <c r="G417" s="159">
        <f>(Egresos!F248)/1000</f>
        <v>2187.7069999999999</v>
      </c>
    </row>
    <row r="418" spans="1:7" s="117" customFormat="1" ht="15" x14ac:dyDescent="0.2">
      <c r="A418" s="156" t="str">
        <f>Egresos!A249</f>
        <v>EEE.22.04.008.000.000</v>
      </c>
      <c r="B418" s="157"/>
      <c r="C418" s="158" t="str">
        <f>Egresos!B249</f>
        <v>Menaje para Oficina, Casino y Otros</v>
      </c>
      <c r="D418" s="159">
        <f>(Egresos!C249)/1000</f>
        <v>100</v>
      </c>
      <c r="E418" s="159">
        <f>(Egresos!D249)/1000</f>
        <v>100</v>
      </c>
      <c r="F418" s="160">
        <f>(Egresos!E249)/1000</f>
        <v>0</v>
      </c>
      <c r="G418" s="159">
        <f>(Egresos!F249)/1000</f>
        <v>100</v>
      </c>
    </row>
    <row r="419" spans="1:7" s="117" customFormat="1" ht="15" x14ac:dyDescent="0.2">
      <c r="A419" s="156" t="str">
        <f>Egresos!A250</f>
        <v>EEE.22.04.009.000.000</v>
      </c>
      <c r="B419" s="157"/>
      <c r="C419" s="158" t="str">
        <f>Egresos!B250</f>
        <v>Insumos, Repuestos y Accesorios Computacionales</v>
      </c>
      <c r="D419" s="159">
        <f>(Egresos!C250)/1000</f>
        <v>15000</v>
      </c>
      <c r="E419" s="159">
        <f>(Egresos!D250)/1000</f>
        <v>15000</v>
      </c>
      <c r="F419" s="160">
        <f>(Egresos!E250)/1000</f>
        <v>6242.5609999999997</v>
      </c>
      <c r="G419" s="159">
        <f>(Egresos!F250)/1000</f>
        <v>8757.4390000000003</v>
      </c>
    </row>
    <row r="420" spans="1:7" s="117" customFormat="1" ht="15" x14ac:dyDescent="0.2">
      <c r="A420" s="156" t="str">
        <f>Egresos!A251</f>
        <v>EEE.22.04.010.000.000</v>
      </c>
      <c r="B420" s="157"/>
      <c r="C420" s="158" t="str">
        <f>Egresos!B251</f>
        <v xml:space="preserve">Materiales para Mantenim. y Reparaciones de Inmuebles </v>
      </c>
      <c r="D420" s="159">
        <f>(Egresos!C251)/1000</f>
        <v>70000</v>
      </c>
      <c r="E420" s="159">
        <f>(Egresos!D251)/1000</f>
        <v>70000</v>
      </c>
      <c r="F420" s="160">
        <f>(Egresos!E251)/1000</f>
        <v>5940.808</v>
      </c>
      <c r="G420" s="159">
        <f>(Egresos!F251)/1000</f>
        <v>64059.192000000003</v>
      </c>
    </row>
    <row r="421" spans="1:7" s="117" customFormat="1" ht="15" x14ac:dyDescent="0.2">
      <c r="A421" s="156" t="str">
        <f>Egresos!A252</f>
        <v>EEE.22.04.011.000.000</v>
      </c>
      <c r="B421" s="157"/>
      <c r="C421" s="158" t="str">
        <f>Egresos!B252</f>
        <v>Repuestos y  Acces. para Manten. y Repar. de Vehículos</v>
      </c>
      <c r="D421" s="159">
        <f>(Egresos!C252)/1000</f>
        <v>0</v>
      </c>
      <c r="E421" s="159">
        <f>(Egresos!D252)/1000</f>
        <v>0</v>
      </c>
      <c r="F421" s="160">
        <f>(Egresos!E252)/1000</f>
        <v>0</v>
      </c>
      <c r="G421" s="159">
        <f>(Egresos!F252)/1000</f>
        <v>0</v>
      </c>
    </row>
    <row r="422" spans="1:7" s="117" customFormat="1" ht="15" x14ac:dyDescent="0.2">
      <c r="A422" s="156" t="str">
        <f>Egresos!A253</f>
        <v>EEE.22.04.012.000.000</v>
      </c>
      <c r="B422" s="157"/>
      <c r="C422" s="158" t="str">
        <f>Egresos!B253</f>
        <v>Otros Materiales, Repuestos y Utiles Diversos</v>
      </c>
      <c r="D422" s="159">
        <f>(Egresos!C253)/1000</f>
        <v>0</v>
      </c>
      <c r="E422" s="159">
        <f>(Egresos!D253)/1000</f>
        <v>0</v>
      </c>
      <c r="F422" s="160">
        <f>(Egresos!E253)/1000</f>
        <v>7201.3419999999996</v>
      </c>
      <c r="G422" s="159">
        <f>(Egresos!F253)/1000</f>
        <v>-7201.3419999999996</v>
      </c>
    </row>
    <row r="423" spans="1:7" s="117" customFormat="1" ht="15" x14ac:dyDescent="0.2">
      <c r="A423" s="156" t="str">
        <f>Egresos!A254</f>
        <v>EEE.22.04.013.000.000</v>
      </c>
      <c r="B423" s="157"/>
      <c r="C423" s="158" t="str">
        <f>Egresos!B254</f>
        <v>Equipos Menores</v>
      </c>
      <c r="D423" s="159">
        <f>(Egresos!C254)/1000</f>
        <v>0</v>
      </c>
      <c r="E423" s="159">
        <f>(Egresos!D254)/1000</f>
        <v>0</v>
      </c>
      <c r="F423" s="160">
        <f>(Egresos!E254)/1000</f>
        <v>92.811000000000007</v>
      </c>
      <c r="G423" s="159">
        <f>(Egresos!F254)/1000</f>
        <v>-92.811000000000007</v>
      </c>
    </row>
    <row r="424" spans="1:7" s="117" customFormat="1" ht="15" x14ac:dyDescent="0.2">
      <c r="A424" s="156" t="str">
        <f>Egresos!A255</f>
        <v>EEE.22.04.014.000.000</v>
      </c>
      <c r="B424" s="157"/>
      <c r="C424" s="158" t="str">
        <f>Egresos!B255</f>
        <v>Productos Elaborados de Cuero, Caucho y Plásticos</v>
      </c>
      <c r="D424" s="159">
        <f>(Egresos!C255)/1000</f>
        <v>0</v>
      </c>
      <c r="E424" s="159">
        <f>(Egresos!D255)/1000</f>
        <v>0</v>
      </c>
      <c r="F424" s="160">
        <f>(Egresos!E255)/1000</f>
        <v>0</v>
      </c>
      <c r="G424" s="159">
        <f>(Egresos!F255)/1000</f>
        <v>0</v>
      </c>
    </row>
    <row r="425" spans="1:7" s="117" customFormat="1" ht="15" x14ac:dyDescent="0.2">
      <c r="A425" s="156" t="str">
        <f>Egresos!A256</f>
        <v>EEE.22.04.015.000.000</v>
      </c>
      <c r="B425" s="157"/>
      <c r="C425" s="158" t="str">
        <f>Egresos!B256</f>
        <v>Productos Agropecuarios y Forestales</v>
      </c>
      <c r="D425" s="159">
        <f>(Egresos!C256)/1000</f>
        <v>0</v>
      </c>
      <c r="E425" s="159">
        <f>(Egresos!D256)/1000</f>
        <v>0</v>
      </c>
      <c r="F425" s="160">
        <f>(Egresos!E256)/1000</f>
        <v>0</v>
      </c>
      <c r="G425" s="159">
        <f>(Egresos!F256)/1000</f>
        <v>0</v>
      </c>
    </row>
    <row r="426" spans="1:7" s="117" customFormat="1" ht="15" x14ac:dyDescent="0.2">
      <c r="A426" s="156" t="str">
        <f>Egresos!A257</f>
        <v>EEE.22.04.016.000.000</v>
      </c>
      <c r="B426" s="157"/>
      <c r="C426" s="158" t="str">
        <f>Egresos!B257</f>
        <v>Materias Primas y Semielaboradas</v>
      </c>
      <c r="D426" s="159">
        <f>(Egresos!C257)/1000</f>
        <v>0</v>
      </c>
      <c r="E426" s="159">
        <f>(Egresos!D257)/1000</f>
        <v>0</v>
      </c>
      <c r="F426" s="160">
        <f>(Egresos!E257)/1000</f>
        <v>0</v>
      </c>
      <c r="G426" s="159">
        <f>(Egresos!F257)/1000</f>
        <v>0</v>
      </c>
    </row>
    <row r="427" spans="1:7" s="117" customFormat="1" ht="15" x14ac:dyDescent="0.2">
      <c r="A427" s="156" t="str">
        <f>Egresos!A258</f>
        <v>EEE.22.04.999.000.000</v>
      </c>
      <c r="B427" s="157"/>
      <c r="C427" s="158" t="str">
        <f>Egresos!B258</f>
        <v>Otros</v>
      </c>
      <c r="D427" s="159">
        <f>(Egresos!C258)/1000</f>
        <v>0</v>
      </c>
      <c r="E427" s="159">
        <f>(Egresos!D258)/1000</f>
        <v>0</v>
      </c>
      <c r="F427" s="160">
        <f>(Egresos!E258)/1000</f>
        <v>79102.934999999998</v>
      </c>
      <c r="G427" s="159">
        <f>(Egresos!F258)/1000</f>
        <v>-79102.934999999998</v>
      </c>
    </row>
    <row r="428" spans="1:7" s="117" customFormat="1" ht="15" x14ac:dyDescent="0.2">
      <c r="A428" s="156" t="str">
        <f>Egresos!A259</f>
        <v>EEE.22.05.000.000.000</v>
      </c>
      <c r="B428" s="157"/>
      <c r="C428" s="158" t="str">
        <f>Egresos!B259</f>
        <v>SERVICIOS BASICOS</v>
      </c>
      <c r="D428" s="159">
        <f>(Egresos!C259)/1000</f>
        <v>300100</v>
      </c>
      <c r="E428" s="159">
        <f>(Egresos!D259)/1000</f>
        <v>300100</v>
      </c>
      <c r="F428" s="160">
        <f>(Egresos!E259)/1000</f>
        <v>218432.58199999999</v>
      </c>
      <c r="G428" s="159">
        <f>(Egresos!F259)/1000</f>
        <v>81667.418000000005</v>
      </c>
    </row>
    <row r="429" spans="1:7" s="117" customFormat="1" ht="15" x14ac:dyDescent="0.2">
      <c r="A429" s="156" t="str">
        <f>Egresos!A260</f>
        <v>EEE.22.05.001.000.000</v>
      </c>
      <c r="B429" s="157"/>
      <c r="C429" s="158" t="str">
        <f>Egresos!B260</f>
        <v>Electricidad</v>
      </c>
      <c r="D429" s="159">
        <f>(Egresos!C260)/1000</f>
        <v>90000</v>
      </c>
      <c r="E429" s="159">
        <f>(Egresos!D260)/1000</f>
        <v>90000</v>
      </c>
      <c r="F429" s="160">
        <f>(Egresos!E260)/1000</f>
        <v>19364.91</v>
      </c>
      <c r="G429" s="159">
        <f>(Egresos!F260)/1000</f>
        <v>70635.09</v>
      </c>
    </row>
    <row r="430" spans="1:7" s="117" customFormat="1" ht="15" x14ac:dyDescent="0.2">
      <c r="A430" s="156" t="str">
        <f>Egresos!A261</f>
        <v>EEE.22.05.002.000.000</v>
      </c>
      <c r="B430" s="157"/>
      <c r="C430" s="158" t="str">
        <f>Egresos!B261</f>
        <v>Agua</v>
      </c>
      <c r="D430" s="159">
        <f>(Egresos!C261)/1000</f>
        <v>70000</v>
      </c>
      <c r="E430" s="159">
        <f>(Egresos!D261)/1000</f>
        <v>70000</v>
      </c>
      <c r="F430" s="160">
        <f>(Egresos!E261)/1000</f>
        <v>72055.009999999995</v>
      </c>
      <c r="G430" s="159">
        <f>(Egresos!F261)/1000</f>
        <v>-2055.0100000000002</v>
      </c>
    </row>
    <row r="431" spans="1:7" s="117" customFormat="1" ht="15" x14ac:dyDescent="0.2">
      <c r="A431" s="156" t="str">
        <f>Egresos!A262</f>
        <v>EEE.22.05.003.000.000</v>
      </c>
      <c r="B431" s="157"/>
      <c r="C431" s="158" t="str">
        <f>Egresos!B262</f>
        <v>Gas</v>
      </c>
      <c r="D431" s="159">
        <f>(Egresos!C262)/1000</f>
        <v>5000</v>
      </c>
      <c r="E431" s="159">
        <f>(Egresos!D262)/1000</f>
        <v>5000</v>
      </c>
      <c r="F431" s="160">
        <f>(Egresos!E262)/1000</f>
        <v>0</v>
      </c>
      <c r="G431" s="159">
        <f>(Egresos!F262)/1000</f>
        <v>5000</v>
      </c>
    </row>
    <row r="432" spans="1:7" s="117" customFormat="1" ht="15" x14ac:dyDescent="0.2">
      <c r="A432" s="156" t="str">
        <f>Egresos!A263</f>
        <v>EEE.22.05.004.000.000</v>
      </c>
      <c r="B432" s="157"/>
      <c r="C432" s="158" t="str">
        <f>Egresos!B263</f>
        <v>Correo</v>
      </c>
      <c r="D432" s="159">
        <f>(Egresos!C263)/1000</f>
        <v>100</v>
      </c>
      <c r="E432" s="159">
        <f>(Egresos!D263)/1000</f>
        <v>100</v>
      </c>
      <c r="F432" s="160">
        <f>(Egresos!E263)/1000</f>
        <v>0</v>
      </c>
      <c r="G432" s="159">
        <f>(Egresos!F263)/1000</f>
        <v>100</v>
      </c>
    </row>
    <row r="433" spans="1:7" s="117" customFormat="1" ht="15" x14ac:dyDescent="0.2">
      <c r="A433" s="156" t="str">
        <f>Egresos!A264</f>
        <v>EEE.22.05.005.000.000</v>
      </c>
      <c r="B433" s="157"/>
      <c r="C433" s="158" t="str">
        <f>Egresos!B264</f>
        <v>Telefonía Fija</v>
      </c>
      <c r="D433" s="159">
        <f>(Egresos!C264)/1000</f>
        <v>40000</v>
      </c>
      <c r="E433" s="159">
        <f>(Egresos!D264)/1000</f>
        <v>40000</v>
      </c>
      <c r="F433" s="160">
        <f>(Egresos!E264)/1000</f>
        <v>39380.991999999998</v>
      </c>
      <c r="G433" s="159">
        <f>(Egresos!F264)/1000</f>
        <v>619.00800000000004</v>
      </c>
    </row>
    <row r="434" spans="1:7" s="117" customFormat="1" ht="15" x14ac:dyDescent="0.2">
      <c r="A434" s="156" t="str">
        <f>Egresos!A265</f>
        <v>EEE.22.05.006.000.000</v>
      </c>
      <c r="B434" s="157"/>
      <c r="C434" s="158" t="str">
        <f>Egresos!B265</f>
        <v>Telefonía Celular</v>
      </c>
      <c r="D434" s="159">
        <f>(Egresos!C265)/1000</f>
        <v>20000</v>
      </c>
      <c r="E434" s="159">
        <f>(Egresos!D265)/1000</f>
        <v>20000</v>
      </c>
      <c r="F434" s="160">
        <f>(Egresos!E265)/1000</f>
        <v>9359.0679999999993</v>
      </c>
      <c r="G434" s="159">
        <f>(Egresos!F265)/1000</f>
        <v>10640.932000000001</v>
      </c>
    </row>
    <row r="435" spans="1:7" s="117" customFormat="1" ht="15" x14ac:dyDescent="0.2">
      <c r="A435" s="156" t="str">
        <f>Egresos!A266</f>
        <v>EEE.22.05.007.000.000</v>
      </c>
      <c r="B435" s="157"/>
      <c r="C435" s="158" t="str">
        <f>Egresos!B266</f>
        <v>Acceso a Internet</v>
      </c>
      <c r="D435" s="159">
        <f>(Egresos!C266)/1000</f>
        <v>75000</v>
      </c>
      <c r="E435" s="159">
        <f>(Egresos!D266)/1000</f>
        <v>75000</v>
      </c>
      <c r="F435" s="160">
        <f>(Egresos!E266)/1000</f>
        <v>78272.601999999999</v>
      </c>
      <c r="G435" s="159">
        <f>(Egresos!F266)/1000</f>
        <v>-3272.6019999999999</v>
      </c>
    </row>
    <row r="436" spans="1:7" s="117" customFormat="1" ht="15" x14ac:dyDescent="0.2">
      <c r="A436" s="156" t="str">
        <f>Egresos!A267</f>
        <v>EEE.22.05.008.000.000</v>
      </c>
      <c r="B436" s="157"/>
      <c r="C436" s="158" t="str">
        <f>Egresos!B267</f>
        <v>Enlaces de Telecomunicaciones</v>
      </c>
      <c r="D436" s="159">
        <f>(Egresos!C267)/1000</f>
        <v>0</v>
      </c>
      <c r="E436" s="159">
        <f>(Egresos!D267)/1000</f>
        <v>0</v>
      </c>
      <c r="F436" s="160">
        <f>(Egresos!E267)/1000</f>
        <v>0</v>
      </c>
      <c r="G436" s="159">
        <f>(Egresos!F267)/1000</f>
        <v>0</v>
      </c>
    </row>
    <row r="437" spans="1:7" s="117" customFormat="1" ht="15" x14ac:dyDescent="0.2">
      <c r="A437" s="156" t="str">
        <f>Egresos!A268</f>
        <v>EEE.22.05.999.000.000</v>
      </c>
      <c r="B437" s="157"/>
      <c r="C437" s="158" t="str">
        <f>Egresos!B268</f>
        <v>Otros</v>
      </c>
      <c r="D437" s="159">
        <f>(Egresos!C268)/1000</f>
        <v>0</v>
      </c>
      <c r="E437" s="159">
        <f>(Egresos!D268)/1000</f>
        <v>0</v>
      </c>
      <c r="F437" s="160">
        <f>(Egresos!E268)/1000</f>
        <v>0</v>
      </c>
      <c r="G437" s="159">
        <f>(Egresos!F268)/1000</f>
        <v>0</v>
      </c>
    </row>
    <row r="438" spans="1:7" s="117" customFormat="1" ht="15" x14ac:dyDescent="0.2">
      <c r="A438" s="156" t="str">
        <f>Egresos!A269</f>
        <v>EEE.22.06.000.000.000</v>
      </c>
      <c r="B438" s="157"/>
      <c r="C438" s="158" t="str">
        <f>Egresos!B269</f>
        <v>MANTENIMIENTO Y REPARACIONES</v>
      </c>
      <c r="D438" s="159">
        <f>(Egresos!C269)/1000</f>
        <v>120000</v>
      </c>
      <c r="E438" s="159">
        <f>(Egresos!D269)/1000</f>
        <v>120000</v>
      </c>
      <c r="F438" s="160">
        <f>(Egresos!E269)/1000</f>
        <v>462981.90399999998</v>
      </c>
      <c r="G438" s="159">
        <f>(Egresos!F269)/1000</f>
        <v>-342981.90399999998</v>
      </c>
    </row>
    <row r="439" spans="1:7" s="117" customFormat="1" ht="15" x14ac:dyDescent="0.2">
      <c r="A439" s="156" t="str">
        <f>Egresos!A270</f>
        <v>EEE.22.06.001.000.000</v>
      </c>
      <c r="B439" s="157"/>
      <c r="C439" s="158" t="str">
        <f>Egresos!B270</f>
        <v>Mantenimiento y Reparación de Edificaciones</v>
      </c>
      <c r="D439" s="159">
        <f>(Egresos!C270)/1000</f>
        <v>120000</v>
      </c>
      <c r="E439" s="159">
        <f>(Egresos!D270)/1000</f>
        <v>120000</v>
      </c>
      <c r="F439" s="160">
        <f>(Egresos!E270)/1000</f>
        <v>418451.973</v>
      </c>
      <c r="G439" s="159">
        <f>(Egresos!F270)/1000</f>
        <v>-298451.973</v>
      </c>
    </row>
    <row r="440" spans="1:7" s="117" customFormat="1" ht="15" x14ac:dyDescent="0.2">
      <c r="A440" s="156" t="str">
        <f>Egresos!A271</f>
        <v>EEE.22.06.002.000.000</v>
      </c>
      <c r="B440" s="157"/>
      <c r="C440" s="158" t="str">
        <f>Egresos!B271</f>
        <v>Mantenimiento y Reparación de Vehículos</v>
      </c>
      <c r="D440" s="159">
        <f>(Egresos!C271)/1000</f>
        <v>0</v>
      </c>
      <c r="E440" s="159">
        <f>(Egresos!D271)/1000</f>
        <v>0</v>
      </c>
      <c r="F440" s="160">
        <f>(Egresos!E271)/1000</f>
        <v>0</v>
      </c>
      <c r="G440" s="159">
        <f>(Egresos!F271)/1000</f>
        <v>0</v>
      </c>
    </row>
    <row r="441" spans="1:7" s="117" customFormat="1" ht="15" x14ac:dyDescent="0.2">
      <c r="A441" s="156" t="str">
        <f>Egresos!A272</f>
        <v>EEE.22.06.003.000.000</v>
      </c>
      <c r="B441" s="157"/>
      <c r="C441" s="158" t="str">
        <f>Egresos!B272</f>
        <v>Mantenimiento y Reparación Mobiliarios y Otros</v>
      </c>
      <c r="D441" s="159">
        <f>(Egresos!C272)/1000</f>
        <v>0</v>
      </c>
      <c r="E441" s="159">
        <f>(Egresos!D272)/1000</f>
        <v>0</v>
      </c>
      <c r="F441" s="160">
        <f>(Egresos!E272)/1000</f>
        <v>1825.0360000000001</v>
      </c>
      <c r="G441" s="159">
        <f>(Egresos!F272)/1000</f>
        <v>-1825.0360000000001</v>
      </c>
    </row>
    <row r="442" spans="1:7" s="117" customFormat="1" ht="15" x14ac:dyDescent="0.2">
      <c r="A442" s="156" t="str">
        <f>Egresos!A273</f>
        <v>EEE.22.06.004.000.000</v>
      </c>
      <c r="B442" s="157"/>
      <c r="C442" s="158" t="str">
        <f>Egresos!B273</f>
        <v>Mantenimiento y Reparación de Máquinas y Equipos de Oficina</v>
      </c>
      <c r="D442" s="159">
        <f>(Egresos!C273)/1000</f>
        <v>0</v>
      </c>
      <c r="E442" s="159">
        <f>(Egresos!D273)/1000</f>
        <v>0</v>
      </c>
      <c r="F442" s="160">
        <f>(Egresos!E273)/1000</f>
        <v>202.3</v>
      </c>
      <c r="G442" s="159">
        <f>(Egresos!F273)/1000</f>
        <v>-202.3</v>
      </c>
    </row>
    <row r="443" spans="1:7" s="117" customFormat="1" ht="15" x14ac:dyDescent="0.2">
      <c r="A443" s="156" t="str">
        <f>Egresos!A274</f>
        <v>EEE.22.06.005.000.000</v>
      </c>
      <c r="B443" s="157"/>
      <c r="C443" s="158" t="str">
        <f>Egresos!B274</f>
        <v>Mantenimiento y Reparación Maquinaria y Equipos de Producción</v>
      </c>
      <c r="D443" s="159">
        <f>(Egresos!C274)/1000</f>
        <v>0</v>
      </c>
      <c r="E443" s="159">
        <f>(Egresos!D274)/1000</f>
        <v>0</v>
      </c>
      <c r="F443" s="160">
        <f>(Egresos!E274)/1000</f>
        <v>0</v>
      </c>
      <c r="G443" s="159">
        <f>(Egresos!F274)/1000</f>
        <v>0</v>
      </c>
    </row>
    <row r="444" spans="1:7" s="117" customFormat="1" ht="15" x14ac:dyDescent="0.2">
      <c r="A444" s="156" t="str">
        <f>Egresos!A275</f>
        <v>EEE.22.06.006.000.000</v>
      </c>
      <c r="B444" s="157"/>
      <c r="C444" s="158" t="str">
        <f>Egresos!B275</f>
        <v>Mantenimiento y Reparación de Otras Maquinarias y Equipos</v>
      </c>
      <c r="D444" s="159">
        <f>(Egresos!C275)/1000</f>
        <v>0</v>
      </c>
      <c r="E444" s="159">
        <f>(Egresos!D275)/1000</f>
        <v>0</v>
      </c>
      <c r="F444" s="160">
        <f>(Egresos!E275)/1000</f>
        <v>0</v>
      </c>
      <c r="G444" s="159">
        <f>(Egresos!F275)/1000</f>
        <v>0</v>
      </c>
    </row>
    <row r="445" spans="1:7" s="117" customFormat="1" ht="15" x14ac:dyDescent="0.2">
      <c r="A445" s="156" t="str">
        <f>Egresos!A276</f>
        <v>EEE.22.06.007.000.000</v>
      </c>
      <c r="B445" s="157"/>
      <c r="C445" s="158" t="str">
        <f>Egresos!B276</f>
        <v>Mantenimiento y Reparación de Equipos Informáticos</v>
      </c>
      <c r="D445" s="159">
        <f>(Egresos!C276)/1000</f>
        <v>0</v>
      </c>
      <c r="E445" s="159">
        <f>(Egresos!D276)/1000</f>
        <v>0</v>
      </c>
      <c r="F445" s="160">
        <f>(Egresos!E276)/1000</f>
        <v>1917.768</v>
      </c>
      <c r="G445" s="159">
        <f>(Egresos!F276)/1000</f>
        <v>-1917.768</v>
      </c>
    </row>
    <row r="446" spans="1:7" s="117" customFormat="1" ht="15" x14ac:dyDescent="0.2">
      <c r="A446" s="156" t="str">
        <f>Egresos!A277</f>
        <v>EEE.22.06.999.000.000</v>
      </c>
      <c r="B446" s="157"/>
      <c r="C446" s="158" t="str">
        <f>Egresos!B277</f>
        <v>Otros</v>
      </c>
      <c r="D446" s="159">
        <f>(Egresos!C277)/1000</f>
        <v>0</v>
      </c>
      <c r="E446" s="159">
        <f>(Egresos!D277)/1000</f>
        <v>0</v>
      </c>
      <c r="F446" s="160">
        <f>(Egresos!E277)/1000</f>
        <v>40584.826999999997</v>
      </c>
      <c r="G446" s="159">
        <f>(Egresos!F277)/1000</f>
        <v>-40584.826999999997</v>
      </c>
    </row>
    <row r="447" spans="1:7" s="117" customFormat="1" ht="15" x14ac:dyDescent="0.2">
      <c r="A447" s="156" t="str">
        <f>Egresos!A278</f>
        <v>EEE.22.07.000.000.000</v>
      </c>
      <c r="B447" s="157"/>
      <c r="C447" s="158" t="str">
        <f>Egresos!B278</f>
        <v>PUBLICIDAD Y DIFUSION</v>
      </c>
      <c r="D447" s="159">
        <f>(Egresos!C278)/1000</f>
        <v>15000</v>
      </c>
      <c r="E447" s="159">
        <f>(Egresos!D278)/1000</f>
        <v>15000</v>
      </c>
      <c r="F447" s="160">
        <f>(Egresos!E278)/1000</f>
        <v>21437.743999999999</v>
      </c>
      <c r="G447" s="159">
        <f>(Egresos!F278)/1000</f>
        <v>-6437.7439999999997</v>
      </c>
    </row>
    <row r="448" spans="1:7" s="117" customFormat="1" ht="15" x14ac:dyDescent="0.2">
      <c r="A448" s="156" t="str">
        <f>Egresos!A279</f>
        <v>EEE.22.07.001.000.000</v>
      </c>
      <c r="B448" s="157"/>
      <c r="C448" s="158" t="str">
        <f>Egresos!B279</f>
        <v>Servicios de Publicidad</v>
      </c>
      <c r="D448" s="159">
        <f>(Egresos!C279)/1000</f>
        <v>15000</v>
      </c>
      <c r="E448" s="159">
        <f>(Egresos!D279)/1000</f>
        <v>15000</v>
      </c>
      <c r="F448" s="160">
        <f>(Egresos!E279)/1000</f>
        <v>1654.3710000000001</v>
      </c>
      <c r="G448" s="159">
        <f>(Egresos!F279)/1000</f>
        <v>13345.629000000001</v>
      </c>
    </row>
    <row r="449" spans="1:7" s="117" customFormat="1" ht="15" x14ac:dyDescent="0.2">
      <c r="A449" s="156" t="str">
        <f>Egresos!A280</f>
        <v>EEE.22.07.002.000.000</v>
      </c>
      <c r="B449" s="157"/>
      <c r="C449" s="158" t="str">
        <f>Egresos!B280</f>
        <v>Servicios de Impresión</v>
      </c>
      <c r="D449" s="159">
        <f>(Egresos!C280)/1000</f>
        <v>0</v>
      </c>
      <c r="E449" s="159">
        <f>(Egresos!D280)/1000</f>
        <v>0</v>
      </c>
      <c r="F449" s="160">
        <f>(Egresos!E280)/1000</f>
        <v>13775.01</v>
      </c>
      <c r="G449" s="159">
        <f>(Egresos!F280)/1000</f>
        <v>-13775.01</v>
      </c>
    </row>
    <row r="450" spans="1:7" s="117" customFormat="1" ht="15" x14ac:dyDescent="0.2">
      <c r="A450" s="156" t="str">
        <f>Egresos!A281</f>
        <v>EEE.22.07.003.000.000</v>
      </c>
      <c r="B450" s="157"/>
      <c r="C450" s="158" t="str">
        <f>Egresos!B281</f>
        <v>Servicios de Encuadernación y Empaste</v>
      </c>
      <c r="D450" s="159">
        <f>(Egresos!C281)/1000</f>
        <v>0</v>
      </c>
      <c r="E450" s="159">
        <f>(Egresos!D281)/1000</f>
        <v>0</v>
      </c>
      <c r="F450" s="160">
        <f>(Egresos!E281)/1000</f>
        <v>0</v>
      </c>
      <c r="G450" s="159">
        <f>(Egresos!F281)/1000</f>
        <v>0</v>
      </c>
    </row>
    <row r="451" spans="1:7" s="117" customFormat="1" ht="15" x14ac:dyDescent="0.2">
      <c r="A451" s="156" t="str">
        <f>Egresos!A282</f>
        <v>EEE.22.07.999.000.000</v>
      </c>
      <c r="B451" s="157"/>
      <c r="C451" s="158" t="str">
        <f>Egresos!B282</f>
        <v>Otros</v>
      </c>
      <c r="D451" s="159">
        <f>(Egresos!C282)/1000</f>
        <v>0</v>
      </c>
      <c r="E451" s="159">
        <f>(Egresos!D282)/1000</f>
        <v>0</v>
      </c>
      <c r="F451" s="160">
        <f>(Egresos!E282)/1000</f>
        <v>6008.3630000000003</v>
      </c>
      <c r="G451" s="159">
        <f>(Egresos!F282)/1000</f>
        <v>-6008.3630000000003</v>
      </c>
    </row>
    <row r="452" spans="1:7" s="117" customFormat="1" ht="15" x14ac:dyDescent="0.2">
      <c r="A452" s="156" t="str">
        <f>Egresos!A283</f>
        <v>EEE.22.08.000.000.000</v>
      </c>
      <c r="B452" s="157"/>
      <c r="C452" s="158" t="str">
        <f>Egresos!B283</f>
        <v>SERVICIOS GENERALES</v>
      </c>
      <c r="D452" s="159">
        <f>(Egresos!C283)/1000</f>
        <v>125000</v>
      </c>
      <c r="E452" s="159">
        <f>(Egresos!D283)/1000</f>
        <v>125000</v>
      </c>
      <c r="F452" s="160">
        <f>(Egresos!E283)/1000</f>
        <v>150801.21</v>
      </c>
      <c r="G452" s="159">
        <f>(Egresos!F283)/1000</f>
        <v>-25801.21</v>
      </c>
    </row>
    <row r="453" spans="1:7" s="117" customFormat="1" ht="15" x14ac:dyDescent="0.2">
      <c r="A453" s="156" t="str">
        <f>Egresos!A284</f>
        <v>EEE.22.08.001.000.000</v>
      </c>
      <c r="B453" s="157"/>
      <c r="C453" s="158" t="str">
        <f>Egresos!B284</f>
        <v>Servicios de Aseo</v>
      </c>
      <c r="D453" s="159">
        <f>(Egresos!C284)/1000</f>
        <v>25000</v>
      </c>
      <c r="E453" s="159">
        <f>(Egresos!D284)/1000</f>
        <v>25000</v>
      </c>
      <c r="F453" s="160">
        <f>(Egresos!E284)/1000</f>
        <v>0</v>
      </c>
      <c r="G453" s="159">
        <f>(Egresos!F284)/1000</f>
        <v>25000</v>
      </c>
    </row>
    <row r="454" spans="1:7" s="117" customFormat="1" ht="15" x14ac:dyDescent="0.2">
      <c r="A454" s="156" t="str">
        <f>Egresos!A285</f>
        <v>EEE.22.08.002.000.000</v>
      </c>
      <c r="B454" s="157"/>
      <c r="C454" s="158" t="str">
        <f>Egresos!B285</f>
        <v>Servicios de Vigilancia</v>
      </c>
      <c r="D454" s="159">
        <f>(Egresos!C285)/1000</f>
        <v>60000</v>
      </c>
      <c r="E454" s="159">
        <f>(Egresos!D285)/1000</f>
        <v>60000</v>
      </c>
      <c r="F454" s="160">
        <f>(Egresos!E285)/1000</f>
        <v>84717.093999999997</v>
      </c>
      <c r="G454" s="159">
        <f>(Egresos!F285)/1000</f>
        <v>-24717.094000000001</v>
      </c>
    </row>
    <row r="455" spans="1:7" s="117" customFormat="1" ht="15" x14ac:dyDescent="0.2">
      <c r="A455" s="156" t="str">
        <f>Egresos!A286</f>
        <v>EEE.22.08.003.000.000</v>
      </c>
      <c r="B455" s="157"/>
      <c r="C455" s="158" t="str">
        <f>Egresos!B286</f>
        <v>Servicios de Mantención de Jardines</v>
      </c>
      <c r="D455" s="159">
        <f>(Egresos!C286)/1000</f>
        <v>0</v>
      </c>
      <c r="E455" s="159">
        <f>(Egresos!D286)/1000</f>
        <v>0</v>
      </c>
      <c r="F455" s="160">
        <f>(Egresos!E286)/1000</f>
        <v>0</v>
      </c>
      <c r="G455" s="159">
        <f>(Egresos!F286)/1000</f>
        <v>0</v>
      </c>
    </row>
    <row r="456" spans="1:7" s="117" customFormat="1" ht="15" x14ac:dyDescent="0.2">
      <c r="A456" s="156" t="str">
        <f>Egresos!A287</f>
        <v>EEE.22.08.004.000.000</v>
      </c>
      <c r="B456" s="157"/>
      <c r="C456" s="158" t="str">
        <f>Egresos!B287</f>
        <v>Servicios de Mantención de Alumbrado Público</v>
      </c>
      <c r="D456" s="159">
        <f>(Egresos!C287)/1000</f>
        <v>0</v>
      </c>
      <c r="E456" s="159">
        <f>(Egresos!D287)/1000</f>
        <v>0</v>
      </c>
      <c r="F456" s="160">
        <f>(Egresos!E287)/1000</f>
        <v>0</v>
      </c>
      <c r="G456" s="159">
        <f>(Egresos!F287)/1000</f>
        <v>0</v>
      </c>
    </row>
    <row r="457" spans="1:7" s="117" customFormat="1" ht="15" x14ac:dyDescent="0.2">
      <c r="A457" s="156" t="str">
        <f>Egresos!A288</f>
        <v>EEE.22.08.005.000.000</v>
      </c>
      <c r="B457" s="157"/>
      <c r="C457" s="158" t="str">
        <f>Egresos!B288</f>
        <v>Servicios de Mantención de Semáforos</v>
      </c>
      <c r="D457" s="159">
        <f>(Egresos!C288)/1000</f>
        <v>0</v>
      </c>
      <c r="E457" s="159">
        <f>(Egresos!D288)/1000</f>
        <v>0</v>
      </c>
      <c r="F457" s="160">
        <f>(Egresos!E288)/1000</f>
        <v>0</v>
      </c>
      <c r="G457" s="159">
        <f>(Egresos!F288)/1000</f>
        <v>0</v>
      </c>
    </row>
    <row r="458" spans="1:7" s="117" customFormat="1" ht="15" x14ac:dyDescent="0.2">
      <c r="A458" s="156" t="str">
        <f>Egresos!A289</f>
        <v>EEE.22.08.006.000.000</v>
      </c>
      <c r="B458" s="157"/>
      <c r="C458" s="158" t="str">
        <f>Egresos!B289</f>
        <v>Servicios de Mantención de Señalizac. de Tránsito</v>
      </c>
      <c r="D458" s="159">
        <f>(Egresos!C289)/1000</f>
        <v>0</v>
      </c>
      <c r="E458" s="159">
        <f>(Egresos!D289)/1000</f>
        <v>0</v>
      </c>
      <c r="F458" s="160">
        <f>(Egresos!E289)/1000</f>
        <v>0</v>
      </c>
      <c r="G458" s="159">
        <f>(Egresos!F289)/1000</f>
        <v>0</v>
      </c>
    </row>
    <row r="459" spans="1:7" s="117" customFormat="1" ht="15" x14ac:dyDescent="0.2">
      <c r="A459" s="156" t="str">
        <f>Egresos!A290</f>
        <v>EEE.22.08.007.000.000</v>
      </c>
      <c r="B459" s="157"/>
      <c r="C459" s="158" t="str">
        <f>Egresos!B290</f>
        <v>Pasajes, Fletes y Bodegajes</v>
      </c>
      <c r="D459" s="159">
        <f>(Egresos!C290)/1000</f>
        <v>20000</v>
      </c>
      <c r="E459" s="159">
        <f>(Egresos!D290)/1000</f>
        <v>20000</v>
      </c>
      <c r="F459" s="160">
        <f>(Egresos!E290)/1000</f>
        <v>1322.163</v>
      </c>
      <c r="G459" s="159">
        <f>(Egresos!F290)/1000</f>
        <v>18677.837</v>
      </c>
    </row>
    <row r="460" spans="1:7" s="117" customFormat="1" ht="15" x14ac:dyDescent="0.2">
      <c r="A460" s="156" t="str">
        <f>Egresos!A291</f>
        <v>EEE.22.08.008.000.000</v>
      </c>
      <c r="B460" s="157"/>
      <c r="C460" s="158" t="str">
        <f>Egresos!B291</f>
        <v>Salas Cunas y/o Jardines Infantiles</v>
      </c>
      <c r="D460" s="159">
        <f>(Egresos!C291)/1000</f>
        <v>20000</v>
      </c>
      <c r="E460" s="159">
        <f>(Egresos!D291)/1000</f>
        <v>20000</v>
      </c>
      <c r="F460" s="160">
        <f>(Egresos!E291)/1000</f>
        <v>16563.313999999998</v>
      </c>
      <c r="G460" s="159">
        <f>(Egresos!F291)/1000</f>
        <v>3436.6860000000001</v>
      </c>
    </row>
    <row r="461" spans="1:7" s="117" customFormat="1" ht="15" x14ac:dyDescent="0.2">
      <c r="A461" s="156" t="str">
        <f>Egresos!A292</f>
        <v>EEE.22.08.009.000.000</v>
      </c>
      <c r="B461" s="157"/>
      <c r="C461" s="158" t="str">
        <f>Egresos!B292</f>
        <v>Servicios de Pago y Cobranza</v>
      </c>
      <c r="D461" s="159">
        <f>(Egresos!C292)/1000</f>
        <v>0</v>
      </c>
      <c r="E461" s="159">
        <f>(Egresos!D292)/1000</f>
        <v>0</v>
      </c>
      <c r="F461" s="160">
        <f>(Egresos!E292)/1000</f>
        <v>0</v>
      </c>
      <c r="G461" s="159">
        <f>(Egresos!F292)/1000</f>
        <v>0</v>
      </c>
    </row>
    <row r="462" spans="1:7" s="117" customFormat="1" ht="15" x14ac:dyDescent="0.2">
      <c r="A462" s="156" t="str">
        <f>Egresos!A293</f>
        <v>EEE.22.08.010.000.000</v>
      </c>
      <c r="B462" s="157"/>
      <c r="C462" s="158" t="str">
        <f>Egresos!B293</f>
        <v>Servicios de Suscripción y Similares</v>
      </c>
      <c r="D462" s="159">
        <f>(Egresos!C293)/1000</f>
        <v>0</v>
      </c>
      <c r="E462" s="159">
        <f>(Egresos!D293)/1000</f>
        <v>0</v>
      </c>
      <c r="F462" s="160">
        <f>(Egresos!E293)/1000</f>
        <v>454.7</v>
      </c>
      <c r="G462" s="159">
        <f>(Egresos!F293)/1000</f>
        <v>-454.7</v>
      </c>
    </row>
    <row r="463" spans="1:7" s="117" customFormat="1" ht="15" x14ac:dyDescent="0.2">
      <c r="A463" s="156" t="str">
        <f>Egresos!A294</f>
        <v>EEE.22.08.011.000.000</v>
      </c>
      <c r="B463" s="157"/>
      <c r="C463" s="158" t="str">
        <f>Egresos!B294</f>
        <v>Servicios de Producción y Desarrollo de Eventos</v>
      </c>
      <c r="D463" s="159">
        <f>(Egresos!C294)/1000</f>
        <v>0</v>
      </c>
      <c r="E463" s="159">
        <f>(Egresos!D294)/1000</f>
        <v>0</v>
      </c>
      <c r="F463" s="160">
        <f>(Egresos!E294)/1000</f>
        <v>6836.67</v>
      </c>
      <c r="G463" s="159">
        <f>(Egresos!F294)/1000</f>
        <v>-6836.67</v>
      </c>
    </row>
    <row r="464" spans="1:7" s="117" customFormat="1" ht="15" x14ac:dyDescent="0.2">
      <c r="A464" s="156" t="str">
        <f>Egresos!A295</f>
        <v>EEE.22.08.999.000.000</v>
      </c>
      <c r="B464" s="157"/>
      <c r="C464" s="158" t="str">
        <f>Egresos!B295</f>
        <v>Otros</v>
      </c>
      <c r="D464" s="159">
        <f>(Egresos!C295)/1000</f>
        <v>0</v>
      </c>
      <c r="E464" s="159">
        <f>(Egresos!D295)/1000</f>
        <v>0</v>
      </c>
      <c r="F464" s="160">
        <f>(Egresos!E295)/1000</f>
        <v>40907.269</v>
      </c>
      <c r="G464" s="159">
        <f>(Egresos!F295)/1000</f>
        <v>-40907.269</v>
      </c>
    </row>
    <row r="465" spans="1:7" s="117" customFormat="1" ht="15" x14ac:dyDescent="0.2">
      <c r="A465" s="156" t="str">
        <f>Egresos!A296</f>
        <v>EEE.22.09.000.000.000</v>
      </c>
      <c r="B465" s="157"/>
      <c r="C465" s="158" t="str">
        <f>Egresos!B296</f>
        <v>ARRIENDOS</v>
      </c>
      <c r="D465" s="159">
        <f>(Egresos!C296)/1000</f>
        <v>60000</v>
      </c>
      <c r="E465" s="159">
        <f>(Egresos!D296)/1000</f>
        <v>60000</v>
      </c>
      <c r="F465" s="160">
        <f>(Egresos!E296)/1000</f>
        <v>55735.235000000001</v>
      </c>
      <c r="G465" s="159">
        <f>(Egresos!F296)/1000</f>
        <v>4264.7650000000003</v>
      </c>
    </row>
    <row r="466" spans="1:7" s="117" customFormat="1" ht="15" x14ac:dyDescent="0.2">
      <c r="A466" s="156" t="str">
        <f>Egresos!A297</f>
        <v>EEE.22.09.001.000.000</v>
      </c>
      <c r="B466" s="157"/>
      <c r="C466" s="158" t="str">
        <f>Egresos!B297</f>
        <v>Arriendo de Terrenos</v>
      </c>
      <c r="D466" s="159">
        <f>(Egresos!C297)/1000</f>
        <v>0</v>
      </c>
      <c r="E466" s="159">
        <f>(Egresos!D297)/1000</f>
        <v>0</v>
      </c>
      <c r="F466" s="160">
        <f>(Egresos!E297)/1000</f>
        <v>0</v>
      </c>
      <c r="G466" s="159">
        <f>(Egresos!F297)/1000</f>
        <v>0</v>
      </c>
    </row>
    <row r="467" spans="1:7" s="117" customFormat="1" ht="15" x14ac:dyDescent="0.2">
      <c r="A467" s="156" t="str">
        <f>Egresos!A298</f>
        <v>EEE.22.09.002.000.000</v>
      </c>
      <c r="B467" s="157"/>
      <c r="C467" s="158" t="str">
        <f>Egresos!B298</f>
        <v>Arriendo de Edificios</v>
      </c>
      <c r="D467" s="159">
        <f>(Egresos!C298)/1000</f>
        <v>0</v>
      </c>
      <c r="E467" s="159">
        <f>(Egresos!D298)/1000</f>
        <v>0</v>
      </c>
      <c r="F467" s="160">
        <f>(Egresos!E298)/1000</f>
        <v>0</v>
      </c>
      <c r="G467" s="159">
        <f>(Egresos!F298)/1000</f>
        <v>0</v>
      </c>
    </row>
    <row r="468" spans="1:7" s="117" customFormat="1" ht="15" x14ac:dyDescent="0.2">
      <c r="A468" s="156" t="str">
        <f>Egresos!A299</f>
        <v>EEE.22.09.003.000.000</v>
      </c>
      <c r="B468" s="157"/>
      <c r="C468" s="158" t="str">
        <f>Egresos!B299</f>
        <v>Arriendo de Vehículos</v>
      </c>
      <c r="D468" s="159">
        <f>(Egresos!C299)/1000</f>
        <v>0</v>
      </c>
      <c r="E468" s="159">
        <f>(Egresos!D299)/1000</f>
        <v>0</v>
      </c>
      <c r="F468" s="160">
        <f>(Egresos!E299)/1000</f>
        <v>0</v>
      </c>
      <c r="G468" s="159">
        <f>(Egresos!F299)/1000</f>
        <v>0</v>
      </c>
    </row>
    <row r="469" spans="1:7" s="117" customFormat="1" ht="15" x14ac:dyDescent="0.2">
      <c r="A469" s="156" t="str">
        <f>Egresos!A300</f>
        <v>EEE.22.09.004.000.000</v>
      </c>
      <c r="B469" s="157"/>
      <c r="C469" s="158" t="str">
        <f>Egresos!B300</f>
        <v>Arriendo de Mobiliario y Otros</v>
      </c>
      <c r="D469" s="159">
        <f>(Egresos!C300)/1000</f>
        <v>0</v>
      </c>
      <c r="E469" s="159">
        <f>(Egresos!D300)/1000</f>
        <v>0</v>
      </c>
      <c r="F469" s="160">
        <f>(Egresos!E300)/1000</f>
        <v>0</v>
      </c>
      <c r="G469" s="159">
        <f>(Egresos!F300)/1000</f>
        <v>0</v>
      </c>
    </row>
    <row r="470" spans="1:7" s="117" customFormat="1" ht="15" x14ac:dyDescent="0.2">
      <c r="A470" s="156" t="str">
        <f>Egresos!A301</f>
        <v>EEE.22.09.005.000.000</v>
      </c>
      <c r="B470" s="157"/>
      <c r="C470" s="158" t="str">
        <f>Egresos!B301</f>
        <v>Arriendo de Máquinas y Equipos</v>
      </c>
      <c r="D470" s="159">
        <f>(Egresos!C301)/1000</f>
        <v>0</v>
      </c>
      <c r="E470" s="159">
        <f>(Egresos!D301)/1000</f>
        <v>0</v>
      </c>
      <c r="F470" s="160">
        <f>(Egresos!E301)/1000</f>
        <v>0</v>
      </c>
      <c r="G470" s="159">
        <f>(Egresos!F301)/1000</f>
        <v>0</v>
      </c>
    </row>
    <row r="471" spans="1:7" s="117" customFormat="1" ht="15" x14ac:dyDescent="0.2">
      <c r="A471" s="156" t="str">
        <f>Egresos!A302</f>
        <v>EEE.22.09.006.000.000</v>
      </c>
      <c r="B471" s="157"/>
      <c r="C471" s="158" t="str">
        <f>Egresos!B302</f>
        <v>Arriendo de Equipos Informáticos</v>
      </c>
      <c r="D471" s="159">
        <f>(Egresos!C302)/1000</f>
        <v>60000</v>
      </c>
      <c r="E471" s="159">
        <f>(Egresos!D302)/1000</f>
        <v>60000</v>
      </c>
      <c r="F471" s="160">
        <f>(Egresos!E302)/1000</f>
        <v>55735.235000000001</v>
      </c>
      <c r="G471" s="159">
        <f>(Egresos!F302)/1000</f>
        <v>4264.7650000000003</v>
      </c>
    </row>
    <row r="472" spans="1:7" s="117" customFormat="1" ht="15" x14ac:dyDescent="0.2">
      <c r="A472" s="156" t="str">
        <f>Egresos!A303</f>
        <v>EEE.22.09.999.000.000</v>
      </c>
      <c r="B472" s="157"/>
      <c r="C472" s="158" t="str">
        <f>Egresos!B303</f>
        <v>Otros</v>
      </c>
      <c r="D472" s="159">
        <f>(Egresos!C303)/1000</f>
        <v>0</v>
      </c>
      <c r="E472" s="159">
        <f>(Egresos!D303)/1000</f>
        <v>0</v>
      </c>
      <c r="F472" s="160">
        <f>(Egresos!E303)/1000</f>
        <v>0</v>
      </c>
      <c r="G472" s="159">
        <f>(Egresos!F303)/1000</f>
        <v>0</v>
      </c>
    </row>
    <row r="473" spans="1:7" s="117" customFormat="1" ht="15" x14ac:dyDescent="0.2">
      <c r="A473" s="156" t="str">
        <f>Egresos!A304</f>
        <v>EEE.22.10.000.000.000</v>
      </c>
      <c r="B473" s="157"/>
      <c r="C473" s="158" t="str">
        <f>Egresos!B304</f>
        <v>SERVICIOS FINANCIEROS Y DE SEGUROS</v>
      </c>
      <c r="D473" s="159">
        <f>(Egresos!C304)/1000</f>
        <v>25000</v>
      </c>
      <c r="E473" s="159">
        <f>(Egresos!D304)/1000</f>
        <v>25000</v>
      </c>
      <c r="F473" s="160">
        <f>(Egresos!E304)/1000</f>
        <v>71.611000000000004</v>
      </c>
      <c r="G473" s="159">
        <f>(Egresos!F304)/1000</f>
        <v>24928.388999999999</v>
      </c>
    </row>
    <row r="474" spans="1:7" s="117" customFormat="1" ht="15" x14ac:dyDescent="0.2">
      <c r="A474" s="156" t="str">
        <f>Egresos!A305</f>
        <v>EEE.22.10.001.000.000</v>
      </c>
      <c r="B474" s="157"/>
      <c r="C474" s="158" t="str">
        <f>Egresos!B305</f>
        <v>Gastos Financ. por Compra y Venta de Títulos y Valores</v>
      </c>
      <c r="D474" s="159">
        <f>(Egresos!C305)/1000</f>
        <v>0</v>
      </c>
      <c r="E474" s="159">
        <f>(Egresos!D305)/1000</f>
        <v>0</v>
      </c>
      <c r="F474" s="160">
        <f>(Egresos!E305)/1000</f>
        <v>0</v>
      </c>
      <c r="G474" s="159">
        <f>(Egresos!F305)/1000</f>
        <v>0</v>
      </c>
    </row>
    <row r="475" spans="1:7" s="117" customFormat="1" ht="15" x14ac:dyDescent="0.2">
      <c r="A475" s="156" t="str">
        <f>Egresos!A306</f>
        <v>EEE.22.10.002.000.000</v>
      </c>
      <c r="B475" s="157"/>
      <c r="C475" s="158" t="str">
        <f>Egresos!B306</f>
        <v>Primas y Gastos de Seguros</v>
      </c>
      <c r="D475" s="159">
        <f>(Egresos!C306)/1000</f>
        <v>25000</v>
      </c>
      <c r="E475" s="159">
        <f>(Egresos!D306)/1000</f>
        <v>25000</v>
      </c>
      <c r="F475" s="160">
        <f>(Egresos!E306)/1000</f>
        <v>0</v>
      </c>
      <c r="G475" s="159">
        <f>(Egresos!F306)/1000</f>
        <v>25000</v>
      </c>
    </row>
    <row r="476" spans="1:7" s="117" customFormat="1" ht="15" x14ac:dyDescent="0.2">
      <c r="A476" s="156" t="str">
        <f>Egresos!A307</f>
        <v>EEE.22.10.003.000.000</v>
      </c>
      <c r="B476" s="157"/>
      <c r="C476" s="158" t="str">
        <f>Egresos!B307</f>
        <v>Servicios de Giros y Remesas</v>
      </c>
      <c r="D476" s="159">
        <f>(Egresos!C307)/1000</f>
        <v>0</v>
      </c>
      <c r="E476" s="159">
        <f>(Egresos!D307)/1000</f>
        <v>0</v>
      </c>
      <c r="F476" s="160">
        <f>(Egresos!E307)/1000</f>
        <v>0</v>
      </c>
      <c r="G476" s="159">
        <f>(Egresos!F307)/1000</f>
        <v>0</v>
      </c>
    </row>
    <row r="477" spans="1:7" s="117" customFormat="1" ht="15" x14ac:dyDescent="0.2">
      <c r="A477" s="156" t="str">
        <f>Egresos!A308</f>
        <v>EEE.22.10.004.000.000</v>
      </c>
      <c r="B477" s="157"/>
      <c r="C477" s="158" t="str">
        <f>Egresos!B308</f>
        <v>Gastos Bancarios</v>
      </c>
      <c r="D477" s="159">
        <f>(Egresos!C308)/1000</f>
        <v>0</v>
      </c>
      <c r="E477" s="159">
        <f>(Egresos!D308)/1000</f>
        <v>0</v>
      </c>
      <c r="F477" s="160">
        <f>(Egresos!E308)/1000</f>
        <v>71.611000000000004</v>
      </c>
      <c r="G477" s="159">
        <f>(Egresos!F308)/1000</f>
        <v>-71.611000000000004</v>
      </c>
    </row>
    <row r="478" spans="1:7" s="117" customFormat="1" ht="15" x14ac:dyDescent="0.2">
      <c r="A478" s="156" t="str">
        <f>Egresos!A309</f>
        <v>EEE.22.10.999.000.000</v>
      </c>
      <c r="B478" s="157"/>
      <c r="C478" s="158" t="str">
        <f>Egresos!B309</f>
        <v>Otros</v>
      </c>
      <c r="D478" s="159">
        <f>(Egresos!C309)/1000</f>
        <v>0</v>
      </c>
      <c r="E478" s="159">
        <f>(Egresos!D309)/1000</f>
        <v>0</v>
      </c>
      <c r="F478" s="160">
        <f>(Egresos!E309)/1000</f>
        <v>0</v>
      </c>
      <c r="G478" s="159">
        <f>(Egresos!F309)/1000</f>
        <v>0</v>
      </c>
    </row>
    <row r="479" spans="1:7" s="117" customFormat="1" ht="15" x14ac:dyDescent="0.2">
      <c r="A479" s="156" t="str">
        <f>Egresos!A310</f>
        <v>EEE.22.11.000.000.000</v>
      </c>
      <c r="B479" s="157"/>
      <c r="C479" s="158" t="str">
        <f>Egresos!B310</f>
        <v>SERVICIOS TECNICOS Y PROFESIONALES</v>
      </c>
      <c r="D479" s="159">
        <f>(Egresos!C310)/1000</f>
        <v>170000</v>
      </c>
      <c r="E479" s="159">
        <f>(Egresos!D310)/1000</f>
        <v>170000</v>
      </c>
      <c r="F479" s="160">
        <f>(Egresos!E310)/1000</f>
        <v>139376.70000000001</v>
      </c>
      <c r="G479" s="159">
        <f>(Egresos!F310)/1000</f>
        <v>30623.3</v>
      </c>
    </row>
    <row r="480" spans="1:7" s="117" customFormat="1" ht="15" x14ac:dyDescent="0.2">
      <c r="A480" s="156" t="str">
        <f>Egresos!A311</f>
        <v>EEE.22.11.001.000.000</v>
      </c>
      <c r="B480" s="157"/>
      <c r="C480" s="158" t="str">
        <f>Egresos!B311</f>
        <v>Estudios e Investigaciones</v>
      </c>
      <c r="D480" s="159">
        <f>(Egresos!C311)/1000</f>
        <v>0</v>
      </c>
      <c r="E480" s="159">
        <f>(Egresos!D311)/1000</f>
        <v>0</v>
      </c>
      <c r="F480" s="160">
        <f>(Egresos!E311)/1000</f>
        <v>36288</v>
      </c>
      <c r="G480" s="159">
        <f>(Egresos!F311)/1000</f>
        <v>-36288</v>
      </c>
    </row>
    <row r="481" spans="1:7" s="117" customFormat="1" ht="15" x14ac:dyDescent="0.2">
      <c r="A481" s="156" t="str">
        <f>Egresos!A312</f>
        <v>EEE.22.11.002.000.000</v>
      </c>
      <c r="B481" s="157"/>
      <c r="C481" s="158" t="str">
        <f>Egresos!B312</f>
        <v>Cursos de Capacitación</v>
      </c>
      <c r="D481" s="159">
        <f>(Egresos!C312)/1000</f>
        <v>100000</v>
      </c>
      <c r="E481" s="159">
        <f>(Egresos!D312)/1000</f>
        <v>100000</v>
      </c>
      <c r="F481" s="160">
        <f>(Egresos!E312)/1000</f>
        <v>0</v>
      </c>
      <c r="G481" s="159">
        <f>(Egresos!F312)/1000</f>
        <v>100000</v>
      </c>
    </row>
    <row r="482" spans="1:7" s="117" customFormat="1" ht="15" x14ac:dyDescent="0.2">
      <c r="A482" s="156" t="str">
        <f>Egresos!A313</f>
        <v>EEE.22.11.003.000.000</v>
      </c>
      <c r="B482" s="157"/>
      <c r="C482" s="158" t="str">
        <f>Egresos!B313</f>
        <v>Servicios Informáticos</v>
      </c>
      <c r="D482" s="159">
        <f>(Egresos!C313)/1000</f>
        <v>70000</v>
      </c>
      <c r="E482" s="159">
        <f>(Egresos!D313)/1000</f>
        <v>70000</v>
      </c>
      <c r="F482" s="160">
        <f>(Egresos!E313)/1000</f>
        <v>103088.7</v>
      </c>
      <c r="G482" s="159">
        <f>(Egresos!F313)/1000</f>
        <v>-33088.699999999997</v>
      </c>
    </row>
    <row r="483" spans="1:7" s="117" customFormat="1" ht="15" x14ac:dyDescent="0.2">
      <c r="A483" s="156" t="str">
        <f>Egresos!A314</f>
        <v>EEE.22.11.999.000.000</v>
      </c>
      <c r="B483" s="157"/>
      <c r="C483" s="158" t="str">
        <f>Egresos!B314</f>
        <v>Otros</v>
      </c>
      <c r="D483" s="159">
        <f>(Egresos!C314)/1000</f>
        <v>0</v>
      </c>
      <c r="E483" s="159">
        <f>(Egresos!D314)/1000</f>
        <v>0</v>
      </c>
      <c r="F483" s="160">
        <f>(Egresos!E314)/1000</f>
        <v>0</v>
      </c>
      <c r="G483" s="159">
        <f>(Egresos!F314)/1000</f>
        <v>0</v>
      </c>
    </row>
    <row r="484" spans="1:7" s="117" customFormat="1" ht="15" x14ac:dyDescent="0.2">
      <c r="A484" s="156" t="str">
        <f>Egresos!A315</f>
        <v>EEE.22.12.000.000.000</v>
      </c>
      <c r="B484" s="157"/>
      <c r="C484" s="158" t="str">
        <f>Egresos!B315</f>
        <v>OTROS GASTOS EN BIENES Y SERVICIOS DE CONSUMO</v>
      </c>
      <c r="D484" s="159">
        <f>(Egresos!C315)/1000</f>
        <v>1755000</v>
      </c>
      <c r="E484" s="159">
        <f>(Egresos!D315)/1000</f>
        <v>1755000</v>
      </c>
      <c r="F484" s="160">
        <f>(Egresos!E315)/1000</f>
        <v>181448.845</v>
      </c>
      <c r="G484" s="159">
        <f>(Egresos!F315)/1000</f>
        <v>1573551.155</v>
      </c>
    </row>
    <row r="485" spans="1:7" s="117" customFormat="1" ht="15" x14ac:dyDescent="0.2">
      <c r="A485" s="156" t="str">
        <f>Egresos!A316</f>
        <v>EEE.22.12.002.000.000</v>
      </c>
      <c r="B485" s="157"/>
      <c r="C485" s="158" t="str">
        <f>Egresos!B316</f>
        <v>Gastos Menores</v>
      </c>
      <c r="D485" s="159">
        <f>(Egresos!C316)/1000</f>
        <v>25000</v>
      </c>
      <c r="E485" s="159">
        <f>(Egresos!D316)/1000</f>
        <v>25000</v>
      </c>
      <c r="F485" s="160">
        <f>(Egresos!E316)/1000</f>
        <v>10627.671</v>
      </c>
      <c r="G485" s="159">
        <f>(Egresos!F316)/1000</f>
        <v>14372.329</v>
      </c>
    </row>
    <row r="486" spans="1:7" s="117" customFormat="1" ht="15" x14ac:dyDescent="0.2">
      <c r="A486" s="156" t="str">
        <f>Egresos!A317</f>
        <v>EEE.22.12.003.000.000</v>
      </c>
      <c r="B486" s="157"/>
      <c r="C486" s="158" t="str">
        <f>Egresos!B317</f>
        <v>Gastos de Representación, Protocolo y Ceremonial</v>
      </c>
      <c r="D486" s="159">
        <f>(Egresos!C317)/1000</f>
        <v>0</v>
      </c>
      <c r="E486" s="159">
        <f>(Egresos!D317)/1000</f>
        <v>0</v>
      </c>
      <c r="F486" s="160">
        <f>(Egresos!E317)/1000</f>
        <v>0</v>
      </c>
      <c r="G486" s="159">
        <f>(Egresos!F317)/1000</f>
        <v>0</v>
      </c>
    </row>
    <row r="487" spans="1:7" s="117" customFormat="1" ht="15" x14ac:dyDescent="0.2">
      <c r="A487" s="156" t="str">
        <f>Egresos!A318</f>
        <v>EEE.22.12.004.000.000</v>
      </c>
      <c r="B487" s="157"/>
      <c r="C487" s="158" t="str">
        <f>Egresos!B318</f>
        <v>Intereses, Multas y Recargos</v>
      </c>
      <c r="D487" s="159">
        <f>(Egresos!C318)/1000</f>
        <v>130000</v>
      </c>
      <c r="E487" s="159">
        <f>(Egresos!D318)/1000</f>
        <v>130000</v>
      </c>
      <c r="F487" s="160">
        <f>(Egresos!E318)/1000</f>
        <v>170284.174</v>
      </c>
      <c r="G487" s="159">
        <f>(Egresos!F318)/1000</f>
        <v>-40284.173999999999</v>
      </c>
    </row>
    <row r="488" spans="1:7" s="117" customFormat="1" ht="15" x14ac:dyDescent="0.2">
      <c r="A488" s="156" t="str">
        <f>Egresos!A319</f>
        <v>EEE.22.12.005.000.000</v>
      </c>
      <c r="B488" s="157"/>
      <c r="C488" s="158" t="str">
        <f>Egresos!B319</f>
        <v>Derechos y Tasas</v>
      </c>
      <c r="D488" s="159">
        <f>(Egresos!C319)/1000</f>
        <v>0</v>
      </c>
      <c r="E488" s="159">
        <f>(Egresos!D319)/1000</f>
        <v>0</v>
      </c>
      <c r="F488" s="160">
        <f>(Egresos!E319)/1000</f>
        <v>0</v>
      </c>
      <c r="G488" s="159">
        <f>(Egresos!F319)/1000</f>
        <v>0</v>
      </c>
    </row>
    <row r="489" spans="1:7" s="117" customFormat="1" ht="15" x14ac:dyDescent="0.2">
      <c r="A489" s="156" t="str">
        <f>Egresos!A320</f>
        <v>EEE.22.12.006.000.000</v>
      </c>
      <c r="B489" s="157"/>
      <c r="C489" s="158" t="str">
        <f>Egresos!B320</f>
        <v>Contribuciones</v>
      </c>
      <c r="D489" s="159">
        <f>(Egresos!C320)/1000</f>
        <v>0</v>
      </c>
      <c r="E489" s="159">
        <f>(Egresos!D320)/1000</f>
        <v>0</v>
      </c>
      <c r="F489" s="160">
        <f>(Egresos!E320)/1000</f>
        <v>0</v>
      </c>
      <c r="G489" s="159">
        <f>(Egresos!F320)/1000</f>
        <v>0</v>
      </c>
    </row>
    <row r="490" spans="1:7" s="117" customFormat="1" ht="15" x14ac:dyDescent="0.2">
      <c r="A490" s="156" t="str">
        <f>Egresos!A321</f>
        <v>EEE.22.12.999.000.000</v>
      </c>
      <c r="B490" s="157"/>
      <c r="C490" s="158" t="str">
        <f>Egresos!B321</f>
        <v>Otros</v>
      </c>
      <c r="D490" s="159">
        <f>(Egresos!C321)/1000</f>
        <v>1600000</v>
      </c>
      <c r="E490" s="159">
        <f>(Egresos!D321)/1000</f>
        <v>1600000</v>
      </c>
      <c r="F490" s="160">
        <f>(Egresos!E321)/1000</f>
        <v>537</v>
      </c>
      <c r="G490" s="159">
        <f>(Egresos!F321)/1000</f>
        <v>1599463</v>
      </c>
    </row>
    <row r="491" spans="1:7" s="117" customFormat="1" ht="15" x14ac:dyDescent="0.2">
      <c r="A491" s="156" t="str">
        <f>Egresos!A322</f>
        <v>EEE.23.00.000.000.000</v>
      </c>
      <c r="B491" s="157"/>
      <c r="C491" s="158" t="str">
        <f>Egresos!B322</f>
        <v>CxP PRESTACIONES DE SEGURIDAD SOCIAL</v>
      </c>
      <c r="D491" s="159">
        <f>(Egresos!C322)/1000</f>
        <v>130000</v>
      </c>
      <c r="E491" s="159">
        <f>(Egresos!D322)/1000</f>
        <v>130000</v>
      </c>
      <c r="F491" s="160">
        <f>(Egresos!E322)/1000</f>
        <v>43683.089</v>
      </c>
      <c r="G491" s="159">
        <f>(Egresos!F322)/1000</f>
        <v>86316.910999999993</v>
      </c>
    </row>
    <row r="492" spans="1:7" s="117" customFormat="1" ht="15" x14ac:dyDescent="0.2">
      <c r="A492" s="156" t="str">
        <f>Egresos!A323</f>
        <v>EEE.23.01.000.000.000</v>
      </c>
      <c r="B492" s="157"/>
      <c r="C492" s="158" t="str">
        <f>Egresos!B323</f>
        <v>PRESTACIONES PREVISIONALES</v>
      </c>
      <c r="D492" s="159">
        <f>(Egresos!C323)/1000</f>
        <v>0</v>
      </c>
      <c r="E492" s="159">
        <f>(Egresos!D323)/1000</f>
        <v>0</v>
      </c>
      <c r="F492" s="160">
        <f>(Egresos!E323)/1000</f>
        <v>0</v>
      </c>
      <c r="G492" s="159">
        <f>(Egresos!F323)/1000</f>
        <v>0</v>
      </c>
    </row>
    <row r="493" spans="1:7" s="117" customFormat="1" ht="15" x14ac:dyDescent="0.2">
      <c r="A493" s="156" t="str">
        <f>Egresos!A324</f>
        <v>EEE.23.01.004.000.000</v>
      </c>
      <c r="B493" s="157"/>
      <c r="C493" s="158" t="str">
        <f>Egresos!B324</f>
        <v>Desahucios e Indemnizaciones</v>
      </c>
      <c r="D493" s="159">
        <f>(Egresos!C324)/1000</f>
        <v>0</v>
      </c>
      <c r="E493" s="159">
        <f>(Egresos!D324)/1000</f>
        <v>0</v>
      </c>
      <c r="F493" s="160">
        <f>(Egresos!E324)/1000</f>
        <v>0</v>
      </c>
      <c r="G493" s="159">
        <f>(Egresos!F324)/1000</f>
        <v>0</v>
      </c>
    </row>
    <row r="494" spans="1:7" s="117" customFormat="1" ht="15" x14ac:dyDescent="0.2">
      <c r="A494" s="156" t="str">
        <f>Egresos!A325</f>
        <v>EEE.23.03.000.000.000</v>
      </c>
      <c r="B494" s="157"/>
      <c r="C494" s="158" t="str">
        <f>Egresos!B325</f>
        <v>PRESTACIONES SOCIALES DEL EMPLEADOR</v>
      </c>
      <c r="D494" s="159">
        <f>(Egresos!C325)/1000</f>
        <v>130000</v>
      </c>
      <c r="E494" s="159">
        <f>(Egresos!D325)/1000</f>
        <v>130000</v>
      </c>
      <c r="F494" s="160">
        <f>(Egresos!E325)/1000</f>
        <v>43683.089</v>
      </c>
      <c r="G494" s="159">
        <f>(Egresos!F325)/1000</f>
        <v>86316.910999999993</v>
      </c>
    </row>
    <row r="495" spans="1:7" s="117" customFormat="1" ht="15" x14ac:dyDescent="0.2">
      <c r="A495" s="156" t="str">
        <f>Egresos!A326</f>
        <v>EEE.23.03.001.000.000</v>
      </c>
      <c r="B495" s="157"/>
      <c r="C495" s="158" t="str">
        <f>Egresos!B326</f>
        <v>Indemnización de Cargo Fiscal</v>
      </c>
      <c r="D495" s="159">
        <f>(Egresos!C326)/1000</f>
        <v>80000</v>
      </c>
      <c r="E495" s="159">
        <f>(Egresos!D326)/1000</f>
        <v>80000</v>
      </c>
      <c r="F495" s="160">
        <f>(Egresos!E326)/1000</f>
        <v>0</v>
      </c>
      <c r="G495" s="159">
        <f>(Egresos!F326)/1000</f>
        <v>80000</v>
      </c>
    </row>
    <row r="496" spans="1:7" s="117" customFormat="1" ht="15" x14ac:dyDescent="0.2">
      <c r="A496" s="156" t="str">
        <f>Egresos!A327</f>
        <v>EEE.23.03.004.000.000</v>
      </c>
      <c r="B496" s="157"/>
      <c r="C496" s="158" t="str">
        <f>Egresos!B327</f>
        <v>Otras Indemnizaciones</v>
      </c>
      <c r="D496" s="159">
        <f>(Egresos!C327)/1000</f>
        <v>50000</v>
      </c>
      <c r="E496" s="159">
        <f>(Egresos!D327)/1000</f>
        <v>50000</v>
      </c>
      <c r="F496" s="160">
        <f>(Egresos!E327)/1000</f>
        <v>43683.089</v>
      </c>
      <c r="G496" s="159">
        <f>(Egresos!F327)/1000</f>
        <v>6316.9110000000001</v>
      </c>
    </row>
    <row r="497" spans="1:7" s="117" customFormat="1" ht="15" x14ac:dyDescent="0.2">
      <c r="A497" s="156" t="str">
        <f>Egresos!A328</f>
        <v>EEE.24.00.000.000.000</v>
      </c>
      <c r="B497" s="157"/>
      <c r="C497" s="158" t="str">
        <f>Egresos!B328</f>
        <v>CxP TRANSFERENCIAS CORRIENTES</v>
      </c>
      <c r="D497" s="159">
        <f>(Egresos!C328)/1000</f>
        <v>0</v>
      </c>
      <c r="E497" s="159">
        <f>(Egresos!D328)/1000</f>
        <v>0</v>
      </c>
      <c r="F497" s="160">
        <f>(Egresos!E328)/1000</f>
        <v>0</v>
      </c>
      <c r="G497" s="159">
        <f>(Egresos!F328)/1000</f>
        <v>0</v>
      </c>
    </row>
    <row r="498" spans="1:7" s="117" customFormat="1" ht="15" x14ac:dyDescent="0.2">
      <c r="A498" s="156" t="str">
        <f>Egresos!A329</f>
        <v>EEE.24.01.000.000.000</v>
      </c>
      <c r="B498" s="157"/>
      <c r="C498" s="158" t="str">
        <f>Egresos!B329</f>
        <v>AL SECTOR PRIVADO</v>
      </c>
      <c r="D498" s="159">
        <f>(Egresos!C329)/1000</f>
        <v>0</v>
      </c>
      <c r="E498" s="159">
        <f>(Egresos!D329)/1000</f>
        <v>0</v>
      </c>
      <c r="F498" s="160">
        <f>(Egresos!E329)/1000</f>
        <v>0</v>
      </c>
      <c r="G498" s="159">
        <f>(Egresos!F329)/1000</f>
        <v>0</v>
      </c>
    </row>
    <row r="499" spans="1:7" s="117" customFormat="1" ht="15" x14ac:dyDescent="0.2">
      <c r="A499" s="156" t="str">
        <f>Egresos!A330</f>
        <v>EEE.24.01.001.000.000</v>
      </c>
      <c r="B499" s="157"/>
      <c r="C499" s="158" t="str">
        <f>Egresos!B330</f>
        <v>Fondos de Emergencia</v>
      </c>
      <c r="D499" s="159">
        <f>(Egresos!C330)/1000</f>
        <v>0</v>
      </c>
      <c r="E499" s="159">
        <f>(Egresos!D330)/1000</f>
        <v>0</v>
      </c>
      <c r="F499" s="160">
        <f>(Egresos!E330)/1000</f>
        <v>0</v>
      </c>
      <c r="G499" s="159">
        <f>(Egresos!F330)/1000</f>
        <v>0</v>
      </c>
    </row>
    <row r="500" spans="1:7" s="117" customFormat="1" ht="15" x14ac:dyDescent="0.2">
      <c r="A500" s="156" t="str">
        <f>Egresos!A331</f>
        <v>EEE.24.01.002.000.000</v>
      </c>
      <c r="B500" s="157"/>
      <c r="C500" s="158" t="str">
        <f>Egresos!B331</f>
        <v>Educación - Pers. Jurídicas Priv. Art. 13 D.F.L. Nº 1, 3063/80</v>
      </c>
      <c r="D500" s="159">
        <f>(Egresos!C331)/1000</f>
        <v>0</v>
      </c>
      <c r="E500" s="159">
        <f>(Egresos!D331)/1000</f>
        <v>0</v>
      </c>
      <c r="F500" s="160">
        <f>(Egresos!E331)/1000</f>
        <v>0</v>
      </c>
      <c r="G500" s="159">
        <f>(Egresos!F331)/1000</f>
        <v>0</v>
      </c>
    </row>
    <row r="501" spans="1:7" s="117" customFormat="1" ht="15" x14ac:dyDescent="0.2">
      <c r="A501" s="156" t="str">
        <f>Egresos!A332</f>
        <v>EEE.24.01.003.000.000</v>
      </c>
      <c r="B501" s="157"/>
      <c r="C501" s="158" t="str">
        <f>Egresos!B332</f>
        <v>Salud - Pers. Jurídicas Priv.  Art. 13 D.F.L. Nº 1, 3063/80</v>
      </c>
      <c r="D501" s="159">
        <f>(Egresos!C332)/1000</f>
        <v>0</v>
      </c>
      <c r="E501" s="159">
        <f>(Egresos!D332)/1000</f>
        <v>0</v>
      </c>
      <c r="F501" s="160">
        <f>(Egresos!E332)/1000</f>
        <v>0</v>
      </c>
      <c r="G501" s="159">
        <f>(Egresos!F332)/1000</f>
        <v>0</v>
      </c>
    </row>
    <row r="502" spans="1:7" s="117" customFormat="1" ht="15" x14ac:dyDescent="0.2">
      <c r="A502" s="156" t="str">
        <f>Egresos!A333</f>
        <v>EEE.24.01.004.000.000</v>
      </c>
      <c r="B502" s="157"/>
      <c r="C502" s="158" t="str">
        <f>Egresos!B333</f>
        <v>Organizaciones Comunitarias</v>
      </c>
      <c r="D502" s="159">
        <f>(Egresos!C333)/1000</f>
        <v>0</v>
      </c>
      <c r="E502" s="159">
        <f>(Egresos!D333)/1000</f>
        <v>0</v>
      </c>
      <c r="F502" s="160">
        <f>(Egresos!E333)/1000</f>
        <v>0</v>
      </c>
      <c r="G502" s="159">
        <f>(Egresos!F333)/1000</f>
        <v>0</v>
      </c>
    </row>
    <row r="503" spans="1:7" s="117" customFormat="1" ht="15" x14ac:dyDescent="0.2">
      <c r="A503" s="156" t="str">
        <f>Egresos!A334</f>
        <v>EEE.24.01.005.000.000</v>
      </c>
      <c r="B503" s="157"/>
      <c r="C503" s="158" t="str">
        <f>Egresos!B334</f>
        <v xml:space="preserve">Otras Personas Jurídicas Privadas </v>
      </c>
      <c r="D503" s="159">
        <f>(Egresos!C334)/1000</f>
        <v>0</v>
      </c>
      <c r="E503" s="159">
        <f>(Egresos!D334)/1000</f>
        <v>0</v>
      </c>
      <c r="F503" s="160">
        <f>(Egresos!E334)/1000</f>
        <v>0</v>
      </c>
      <c r="G503" s="159">
        <f>(Egresos!F334)/1000</f>
        <v>0</v>
      </c>
    </row>
    <row r="504" spans="1:7" s="117" customFormat="1" ht="15" x14ac:dyDescent="0.2">
      <c r="A504" s="156" t="str">
        <f>Egresos!A335</f>
        <v>EEE.24.01.006.000.000</v>
      </c>
      <c r="B504" s="157"/>
      <c r="C504" s="158" t="str">
        <f>Egresos!B335</f>
        <v>Voluntariado</v>
      </c>
      <c r="D504" s="159">
        <f>(Egresos!C335)/1000</f>
        <v>0</v>
      </c>
      <c r="E504" s="159">
        <f>(Egresos!D335)/1000</f>
        <v>0</v>
      </c>
      <c r="F504" s="160">
        <f>(Egresos!E335)/1000</f>
        <v>0</v>
      </c>
      <c r="G504" s="159">
        <f>(Egresos!F335)/1000</f>
        <v>0</v>
      </c>
    </row>
    <row r="505" spans="1:7" s="117" customFormat="1" ht="15" x14ac:dyDescent="0.2">
      <c r="A505" s="156" t="str">
        <f>Egresos!A336</f>
        <v>EEE.24.01.007.000.000</v>
      </c>
      <c r="B505" s="157"/>
      <c r="C505" s="158" t="str">
        <f>Egresos!B336</f>
        <v>Asistencia Social a Personas Naturales</v>
      </c>
      <c r="D505" s="159">
        <f>(Egresos!C336)/1000</f>
        <v>0</v>
      </c>
      <c r="E505" s="159">
        <f>(Egresos!D336)/1000</f>
        <v>0</v>
      </c>
      <c r="F505" s="160">
        <f>(Egresos!E336)/1000</f>
        <v>0</v>
      </c>
      <c r="G505" s="159">
        <f>(Egresos!F336)/1000</f>
        <v>0</v>
      </c>
    </row>
    <row r="506" spans="1:7" s="117" customFormat="1" ht="15" x14ac:dyDescent="0.2">
      <c r="A506" s="156" t="str">
        <f>Egresos!A337</f>
        <v>EEE.24.01.008.000.000</v>
      </c>
      <c r="B506" s="157"/>
      <c r="C506" s="158" t="str">
        <f>Egresos!B337</f>
        <v>Premios y Otros</v>
      </c>
      <c r="D506" s="159">
        <f>(Egresos!C337)/1000</f>
        <v>0</v>
      </c>
      <c r="E506" s="159">
        <f>(Egresos!D337)/1000</f>
        <v>0</v>
      </c>
      <c r="F506" s="160">
        <f>(Egresos!E337)/1000</f>
        <v>0</v>
      </c>
      <c r="G506" s="159">
        <f>(Egresos!F337)/1000</f>
        <v>0</v>
      </c>
    </row>
    <row r="507" spans="1:7" s="117" customFormat="1" ht="28.5" x14ac:dyDescent="0.2">
      <c r="A507" s="156" t="str">
        <f>Egresos!A338</f>
        <v>EEE.24.01.009.000.000</v>
      </c>
      <c r="B507" s="157"/>
      <c r="C507" s="158" t="str">
        <f>Egresos!B338</f>
        <v>Educación Prebásica - Personas Juridicas Privadas art 13, DFL Nº1 3.063/80</v>
      </c>
      <c r="D507" s="159">
        <f>(Egresos!C338)/1000</f>
        <v>0</v>
      </c>
      <c r="E507" s="159">
        <f>(Egresos!D338)/1000</f>
        <v>0</v>
      </c>
      <c r="F507" s="160">
        <f>(Egresos!E338)/1000</f>
        <v>0</v>
      </c>
      <c r="G507" s="159">
        <f>(Egresos!F338)/1000</f>
        <v>0</v>
      </c>
    </row>
    <row r="508" spans="1:7" s="117" customFormat="1" ht="15" x14ac:dyDescent="0.2">
      <c r="A508" s="156" t="str">
        <f>Egresos!A339</f>
        <v>EEE.24.01.999.000.000</v>
      </c>
      <c r="B508" s="157"/>
      <c r="C508" s="158" t="str">
        <f>Egresos!B339</f>
        <v>Otras Transferencias al Sector Privado</v>
      </c>
      <c r="D508" s="159">
        <f>(Egresos!C339)/1000</f>
        <v>0</v>
      </c>
      <c r="E508" s="159">
        <f>(Egresos!D339)/1000</f>
        <v>0</v>
      </c>
      <c r="F508" s="160">
        <f>(Egresos!E339)/1000</f>
        <v>0</v>
      </c>
      <c r="G508" s="159">
        <f>(Egresos!F339)/1000</f>
        <v>0</v>
      </c>
    </row>
    <row r="509" spans="1:7" s="117" customFormat="1" ht="15" x14ac:dyDescent="0.2">
      <c r="A509" s="156" t="str">
        <f>Egresos!A340</f>
        <v>EEE.24.03.000.000.000</v>
      </c>
      <c r="B509" s="157"/>
      <c r="C509" s="158" t="str">
        <f>Egresos!B340</f>
        <v>A OTRAS ENTIDADES PUBLICAS</v>
      </c>
      <c r="D509" s="159">
        <f>(Egresos!C340)/1000</f>
        <v>0</v>
      </c>
      <c r="E509" s="159">
        <f>(Egresos!D340)/1000</f>
        <v>0</v>
      </c>
      <c r="F509" s="160">
        <f>(Egresos!E340)/1000</f>
        <v>0</v>
      </c>
      <c r="G509" s="159">
        <f>(Egresos!F340)/1000</f>
        <v>0</v>
      </c>
    </row>
    <row r="510" spans="1:7" s="117" customFormat="1" ht="15" x14ac:dyDescent="0.2">
      <c r="A510" s="156" t="str">
        <f>Egresos!A341</f>
        <v>EEE.24.03.001.000.000</v>
      </c>
      <c r="B510" s="157"/>
      <c r="C510" s="158" t="str">
        <f>Egresos!B341</f>
        <v>A la  Junta Nacional de Auxilio Escolar y B ecas</v>
      </c>
      <c r="D510" s="159">
        <f>(Egresos!C341)/1000</f>
        <v>0</v>
      </c>
      <c r="E510" s="159">
        <f>(Egresos!D341)/1000</f>
        <v>0</v>
      </c>
      <c r="F510" s="160">
        <f>(Egresos!E341)/1000</f>
        <v>0</v>
      </c>
      <c r="G510" s="159">
        <f>(Egresos!F341)/1000</f>
        <v>0</v>
      </c>
    </row>
    <row r="511" spans="1:7" s="117" customFormat="1" ht="15" x14ac:dyDescent="0.2">
      <c r="A511" s="156" t="str">
        <f>Egresos!A342</f>
        <v>EEE.24.03.002.000.000</v>
      </c>
      <c r="B511" s="157"/>
      <c r="C511" s="158" t="str">
        <f>Egresos!B342</f>
        <v>A los Servicios de Salud</v>
      </c>
      <c r="D511" s="159">
        <f>(Egresos!C342)/1000</f>
        <v>0</v>
      </c>
      <c r="E511" s="159">
        <f>(Egresos!D342)/1000</f>
        <v>0</v>
      </c>
      <c r="F511" s="160">
        <f>(Egresos!E342)/1000</f>
        <v>0</v>
      </c>
      <c r="G511" s="159">
        <f>(Egresos!F342)/1000</f>
        <v>0</v>
      </c>
    </row>
    <row r="512" spans="1:7" s="117" customFormat="1" ht="15" x14ac:dyDescent="0.2">
      <c r="A512" s="156" t="str">
        <f>Egresos!A343</f>
        <v>EEE.24.03.002.001.000</v>
      </c>
      <c r="B512" s="157"/>
      <c r="C512" s="158" t="str">
        <f>Egresos!B343</f>
        <v>Multa Ley de Alcoholes</v>
      </c>
      <c r="D512" s="159">
        <f>(Egresos!C343)/1000</f>
        <v>0</v>
      </c>
      <c r="E512" s="159">
        <f>(Egresos!D343)/1000</f>
        <v>0</v>
      </c>
      <c r="F512" s="160">
        <f>(Egresos!E343)/1000</f>
        <v>0</v>
      </c>
      <c r="G512" s="159">
        <f>(Egresos!F343)/1000</f>
        <v>0</v>
      </c>
    </row>
    <row r="513" spans="1:7" s="117" customFormat="1" ht="15" x14ac:dyDescent="0.2">
      <c r="A513" s="156" t="str">
        <f>Egresos!A344</f>
        <v>EEE.24.03.080.000.000</v>
      </c>
      <c r="B513" s="157"/>
      <c r="C513" s="158" t="str">
        <f>Egresos!B344</f>
        <v>A las Asociaciones</v>
      </c>
      <c r="D513" s="159">
        <f>(Egresos!C344)/1000</f>
        <v>0</v>
      </c>
      <c r="E513" s="159">
        <f>(Egresos!D344)/1000</f>
        <v>0</v>
      </c>
      <c r="F513" s="160">
        <f>(Egresos!E344)/1000</f>
        <v>0</v>
      </c>
      <c r="G513" s="159">
        <f>(Egresos!F344)/1000</f>
        <v>0</v>
      </c>
    </row>
    <row r="514" spans="1:7" s="117" customFormat="1" ht="15" x14ac:dyDescent="0.2">
      <c r="A514" s="156" t="str">
        <f>Egresos!A345</f>
        <v>EEE.24.03.080.001.000</v>
      </c>
      <c r="B514" s="157"/>
      <c r="C514" s="158" t="str">
        <f>Egresos!B345</f>
        <v>A la Asociación Chilena de Municipalidades</v>
      </c>
      <c r="D514" s="159">
        <f>(Egresos!C345)/1000</f>
        <v>0</v>
      </c>
      <c r="E514" s="159">
        <f>(Egresos!D345)/1000</f>
        <v>0</v>
      </c>
      <c r="F514" s="160">
        <f>(Egresos!E345)/1000</f>
        <v>0</v>
      </c>
      <c r="G514" s="159">
        <f>(Egresos!F345)/1000</f>
        <v>0</v>
      </c>
    </row>
    <row r="515" spans="1:7" s="117" customFormat="1" ht="15" x14ac:dyDescent="0.2">
      <c r="A515" s="156" t="str">
        <f>Egresos!A346</f>
        <v>EEE.24.03.080.002.000</v>
      </c>
      <c r="B515" s="157"/>
      <c r="C515" s="158" t="str">
        <f>Egresos!B346</f>
        <v>A Otras Asociaciones</v>
      </c>
      <c r="D515" s="159">
        <f>(Egresos!C346)/1000</f>
        <v>0</v>
      </c>
      <c r="E515" s="159">
        <f>(Egresos!D346)/1000</f>
        <v>0</v>
      </c>
      <c r="F515" s="160">
        <f>(Egresos!E346)/1000</f>
        <v>0</v>
      </c>
      <c r="G515" s="159">
        <f>(Egresos!F346)/1000</f>
        <v>0</v>
      </c>
    </row>
    <row r="516" spans="1:7" s="117" customFormat="1" ht="15" x14ac:dyDescent="0.2">
      <c r="A516" s="156" t="str">
        <f>Egresos!A347</f>
        <v>EEE.24.03.090.000.000</v>
      </c>
      <c r="B516" s="157"/>
      <c r="C516" s="158" t="str">
        <f>Egresos!B347</f>
        <v>Al Fondo Común Municipal - Permisos de Circulación</v>
      </c>
      <c r="D516" s="159">
        <f>(Egresos!C347)/1000</f>
        <v>0</v>
      </c>
      <c r="E516" s="159">
        <f>(Egresos!D347)/1000</f>
        <v>0</v>
      </c>
      <c r="F516" s="160">
        <f>(Egresos!E347)/1000</f>
        <v>0</v>
      </c>
      <c r="G516" s="159">
        <f>(Egresos!F347)/1000</f>
        <v>0</v>
      </c>
    </row>
    <row r="517" spans="1:7" s="117" customFormat="1" ht="15" x14ac:dyDescent="0.2">
      <c r="A517" s="156" t="str">
        <f>Egresos!A348</f>
        <v>EEE.24.03.090.001.000</v>
      </c>
      <c r="B517" s="157"/>
      <c r="C517" s="158" t="str">
        <f>Egresos!B348</f>
        <v>Aporte Año Vigente</v>
      </c>
      <c r="D517" s="159">
        <f>(Egresos!C348)/1000</f>
        <v>0</v>
      </c>
      <c r="E517" s="159">
        <f>(Egresos!D348)/1000</f>
        <v>0</v>
      </c>
      <c r="F517" s="160">
        <f>(Egresos!E348)/1000</f>
        <v>0</v>
      </c>
      <c r="G517" s="159">
        <f>(Egresos!F348)/1000</f>
        <v>0</v>
      </c>
    </row>
    <row r="518" spans="1:7" s="117" customFormat="1" ht="15" x14ac:dyDescent="0.2">
      <c r="A518" s="156" t="str">
        <f>Egresos!A349</f>
        <v>EEE.24.03.090.002.000</v>
      </c>
      <c r="B518" s="157"/>
      <c r="C518" s="158" t="str">
        <f>Egresos!B349</f>
        <v>Aporte Otros Años</v>
      </c>
      <c r="D518" s="159">
        <f>(Egresos!C349)/1000</f>
        <v>0</v>
      </c>
      <c r="E518" s="159">
        <f>(Egresos!D349)/1000</f>
        <v>0</v>
      </c>
      <c r="F518" s="160">
        <f>(Egresos!E349)/1000</f>
        <v>0</v>
      </c>
      <c r="G518" s="159">
        <f>(Egresos!F349)/1000</f>
        <v>0</v>
      </c>
    </row>
    <row r="519" spans="1:7" s="117" customFormat="1" ht="15" x14ac:dyDescent="0.2">
      <c r="A519" s="156" t="str">
        <f>Egresos!A350</f>
        <v>EEE.24.03.090.003.000</v>
      </c>
      <c r="B519" s="157"/>
      <c r="C519" s="158" t="str">
        <f>Egresos!B350</f>
        <v>Intereses y Reajustes Pagados</v>
      </c>
      <c r="D519" s="159">
        <f>(Egresos!C350)/1000</f>
        <v>0</v>
      </c>
      <c r="E519" s="159">
        <f>(Egresos!D350)/1000</f>
        <v>0</v>
      </c>
      <c r="F519" s="160">
        <f>(Egresos!E350)/1000</f>
        <v>0</v>
      </c>
      <c r="G519" s="159">
        <f>(Egresos!F350)/1000</f>
        <v>0</v>
      </c>
    </row>
    <row r="520" spans="1:7" s="117" customFormat="1" ht="15" x14ac:dyDescent="0.2">
      <c r="A520" s="156" t="str">
        <f>Egresos!A351</f>
        <v>EEE.24.03.091.000.000</v>
      </c>
      <c r="B520" s="157"/>
      <c r="C520" s="158" t="str">
        <f>Egresos!B351</f>
        <v>Al Fondo Común Municipal - Patentes Municipales</v>
      </c>
      <c r="D520" s="159">
        <f>(Egresos!C351)/1000</f>
        <v>0</v>
      </c>
      <c r="E520" s="159">
        <f>(Egresos!D351)/1000</f>
        <v>0</v>
      </c>
      <c r="F520" s="160">
        <f>(Egresos!E351)/1000</f>
        <v>0</v>
      </c>
      <c r="G520" s="159">
        <f>(Egresos!F351)/1000</f>
        <v>0</v>
      </c>
    </row>
    <row r="521" spans="1:7" s="117" customFormat="1" ht="15" x14ac:dyDescent="0.2">
      <c r="A521" s="156" t="str">
        <f>Egresos!A352</f>
        <v>EEE.24.03.091.001.000</v>
      </c>
      <c r="B521" s="157"/>
      <c r="C521" s="158" t="str">
        <f>Egresos!B352</f>
        <v>Aporte Año Vigente</v>
      </c>
      <c r="D521" s="159">
        <f>(Egresos!C352)/1000</f>
        <v>0</v>
      </c>
      <c r="E521" s="159">
        <f>(Egresos!D352)/1000</f>
        <v>0</v>
      </c>
      <c r="F521" s="160">
        <f>(Egresos!E352)/1000</f>
        <v>0</v>
      </c>
      <c r="G521" s="159">
        <f>(Egresos!F352)/1000</f>
        <v>0</v>
      </c>
    </row>
    <row r="522" spans="1:7" s="117" customFormat="1" ht="15" x14ac:dyDescent="0.2">
      <c r="A522" s="156" t="str">
        <f>Egresos!A353</f>
        <v>EEE.24.03.091.002.000</v>
      </c>
      <c r="B522" s="157"/>
      <c r="C522" s="158" t="str">
        <f>Egresos!B353</f>
        <v>Aporte Otros Años</v>
      </c>
      <c r="D522" s="159">
        <f>(Egresos!C353)/1000</f>
        <v>0</v>
      </c>
      <c r="E522" s="159">
        <f>(Egresos!D353)/1000</f>
        <v>0</v>
      </c>
      <c r="F522" s="160">
        <f>(Egresos!E353)/1000</f>
        <v>0</v>
      </c>
      <c r="G522" s="159">
        <f>(Egresos!F353)/1000</f>
        <v>0</v>
      </c>
    </row>
    <row r="523" spans="1:7" s="117" customFormat="1" ht="15" x14ac:dyDescent="0.2">
      <c r="A523" s="156" t="str">
        <f>Egresos!A354</f>
        <v>EEE.24.03.091.003.000</v>
      </c>
      <c r="B523" s="157"/>
      <c r="C523" s="158" t="str">
        <f>Egresos!B354</f>
        <v>Intereses y Reajustes Pagados</v>
      </c>
      <c r="D523" s="159">
        <f>(Egresos!C354)/1000</f>
        <v>0</v>
      </c>
      <c r="E523" s="159">
        <f>(Egresos!D354)/1000</f>
        <v>0</v>
      </c>
      <c r="F523" s="160">
        <f>(Egresos!E354)/1000</f>
        <v>0</v>
      </c>
      <c r="G523" s="159">
        <f>(Egresos!F354)/1000</f>
        <v>0</v>
      </c>
    </row>
    <row r="524" spans="1:7" s="117" customFormat="1" ht="15" x14ac:dyDescent="0.2">
      <c r="A524" s="156" t="str">
        <f>Egresos!A355</f>
        <v>EEE.24.03.092.000.000</v>
      </c>
      <c r="B524" s="157"/>
      <c r="C524" s="158" t="str">
        <f>Egresos!B355</f>
        <v>Al Fondo Común Municipal - Multas</v>
      </c>
      <c r="D524" s="159">
        <f>(Egresos!C355)/1000</f>
        <v>0</v>
      </c>
      <c r="E524" s="159">
        <f>(Egresos!D355)/1000</f>
        <v>0</v>
      </c>
      <c r="F524" s="160">
        <f>(Egresos!E355)/1000</f>
        <v>0</v>
      </c>
      <c r="G524" s="159">
        <f>(Egresos!F355)/1000</f>
        <v>0</v>
      </c>
    </row>
    <row r="525" spans="1:7" s="117" customFormat="1" ht="15" x14ac:dyDescent="0.2">
      <c r="A525" s="156" t="str">
        <f>Egresos!A356</f>
        <v>EEE.24.03.092.001.000</v>
      </c>
      <c r="B525" s="157"/>
      <c r="C525" s="158" t="str">
        <f>Egresos!B356</f>
        <v>Multas Art. 14, N°6,  Inc. 1°, ley N° 18.695 - Equipos de Registros</v>
      </c>
      <c r="D525" s="159">
        <f>(Egresos!C356)/1000</f>
        <v>0</v>
      </c>
      <c r="E525" s="159">
        <f>(Egresos!D356)/1000</f>
        <v>0</v>
      </c>
      <c r="F525" s="160">
        <f>(Egresos!E356)/1000</f>
        <v>0</v>
      </c>
      <c r="G525" s="159">
        <f>(Egresos!F356)/1000</f>
        <v>0</v>
      </c>
    </row>
    <row r="526" spans="1:7" s="117" customFormat="1" ht="15" x14ac:dyDescent="0.2">
      <c r="A526" s="156" t="str">
        <f>Egresos!A357</f>
        <v>EEE.24.03.092.002.000</v>
      </c>
      <c r="B526" s="157"/>
      <c r="C526" s="158" t="str">
        <f>Egresos!B357</f>
        <v>Multas Art. 14, N°6,  Inc. 2°, ley N° 18.695 – Multas TAG</v>
      </c>
      <c r="D526" s="159">
        <f>(Egresos!C357)/1000</f>
        <v>0</v>
      </c>
      <c r="E526" s="159">
        <f>(Egresos!D357)/1000</f>
        <v>0</v>
      </c>
      <c r="F526" s="160">
        <f>(Egresos!E357)/1000</f>
        <v>0</v>
      </c>
      <c r="G526" s="159">
        <f>(Egresos!F357)/1000</f>
        <v>0</v>
      </c>
    </row>
    <row r="527" spans="1:7" s="117" customFormat="1" ht="15" x14ac:dyDescent="0.2">
      <c r="A527" s="156" t="str">
        <f>Egresos!A358</f>
        <v>EEE.24.03.092.003.000</v>
      </c>
      <c r="B527" s="157"/>
      <c r="C527" s="158" t="str">
        <f>Egresos!B358</f>
        <v>Multas Art. 42, Decreto N° 900 de 1996 Ministerio de Obras Públicas</v>
      </c>
      <c r="D527" s="159">
        <f>(Egresos!C358)/1000</f>
        <v>0</v>
      </c>
      <c r="E527" s="159">
        <f>(Egresos!D358)/1000</f>
        <v>0</v>
      </c>
      <c r="F527" s="160">
        <f>(Egresos!E358)/1000</f>
        <v>0</v>
      </c>
      <c r="G527" s="159">
        <f>(Egresos!F358)/1000</f>
        <v>0</v>
      </c>
    </row>
    <row r="528" spans="1:7" s="117" customFormat="1" ht="15" x14ac:dyDescent="0.2">
      <c r="A528" s="156" t="str">
        <f>Egresos!A359</f>
        <v>EEE.24.03.099.000.000</v>
      </c>
      <c r="B528" s="157"/>
      <c r="C528" s="158" t="str">
        <f>Egresos!B359</f>
        <v>A Otras Entidades Públicas</v>
      </c>
      <c r="D528" s="159">
        <f>(Egresos!C359)/1000</f>
        <v>0</v>
      </c>
      <c r="E528" s="159">
        <f>(Egresos!D359)/1000</f>
        <v>0</v>
      </c>
      <c r="F528" s="160">
        <f>(Egresos!E359)/1000</f>
        <v>0</v>
      </c>
      <c r="G528" s="159">
        <f>(Egresos!F359)/1000</f>
        <v>0</v>
      </c>
    </row>
    <row r="529" spans="1:7" s="117" customFormat="1" ht="15" x14ac:dyDescent="0.2">
      <c r="A529" s="156" t="str">
        <f>Egresos!A360</f>
        <v>EEE.24.03.100.000.000</v>
      </c>
      <c r="B529" s="157"/>
      <c r="C529" s="158" t="str">
        <f>Egresos!B360</f>
        <v>A Otras Municipalidades</v>
      </c>
      <c r="D529" s="159">
        <f>(Egresos!C360)/1000</f>
        <v>0</v>
      </c>
      <c r="E529" s="159">
        <f>(Egresos!D360)/1000</f>
        <v>0</v>
      </c>
      <c r="F529" s="160">
        <f>(Egresos!E360)/1000</f>
        <v>0</v>
      </c>
      <c r="G529" s="159">
        <f>(Egresos!F360)/1000</f>
        <v>0</v>
      </c>
    </row>
    <row r="530" spans="1:7" s="117" customFormat="1" ht="15" x14ac:dyDescent="0.2">
      <c r="A530" s="156" t="str">
        <f>Egresos!A361</f>
        <v>EEE.24.03.101.000.000</v>
      </c>
      <c r="B530" s="157"/>
      <c r="C530" s="158" t="str">
        <f>Egresos!B361</f>
        <v>A Servicios Incorporados a su Gestión</v>
      </c>
      <c r="D530" s="159">
        <f>(Egresos!C361)/1000</f>
        <v>0</v>
      </c>
      <c r="E530" s="159">
        <f>(Egresos!D361)/1000</f>
        <v>0</v>
      </c>
      <c r="F530" s="160">
        <f>(Egresos!E361)/1000</f>
        <v>0</v>
      </c>
      <c r="G530" s="159">
        <f>(Egresos!F361)/1000</f>
        <v>0</v>
      </c>
    </row>
    <row r="531" spans="1:7" s="117" customFormat="1" ht="15" x14ac:dyDescent="0.2">
      <c r="A531" s="156" t="str">
        <f>Egresos!A362</f>
        <v>EEE.24.03.101.001.000</v>
      </c>
      <c r="B531" s="157"/>
      <c r="C531" s="158" t="str">
        <f>Egresos!B362</f>
        <v>A Educación</v>
      </c>
      <c r="D531" s="159">
        <f>(Egresos!C362)/1000</f>
        <v>0</v>
      </c>
      <c r="E531" s="159">
        <f>(Egresos!D362)/1000</f>
        <v>0</v>
      </c>
      <c r="F531" s="160">
        <f>(Egresos!E362)/1000</f>
        <v>0</v>
      </c>
      <c r="G531" s="159">
        <f>(Egresos!F362)/1000</f>
        <v>0</v>
      </c>
    </row>
    <row r="532" spans="1:7" s="117" customFormat="1" ht="15" x14ac:dyDescent="0.2">
      <c r="A532" s="156" t="str">
        <f>Egresos!A363</f>
        <v>EEE.24.03.101.002.000</v>
      </c>
      <c r="B532" s="157"/>
      <c r="C532" s="158" t="str">
        <f>Egresos!B363</f>
        <v>A Salud</v>
      </c>
      <c r="D532" s="159">
        <f>(Egresos!C363)/1000</f>
        <v>0</v>
      </c>
      <c r="E532" s="159">
        <f>(Egresos!D363)/1000</f>
        <v>0</v>
      </c>
      <c r="F532" s="160">
        <f>(Egresos!E363)/1000</f>
        <v>0</v>
      </c>
      <c r="G532" s="159">
        <f>(Egresos!F363)/1000</f>
        <v>0</v>
      </c>
    </row>
    <row r="533" spans="1:7" s="117" customFormat="1" ht="15" x14ac:dyDescent="0.2">
      <c r="A533" s="156" t="str">
        <f>Egresos!A364</f>
        <v>EEE.24.03.101.003.000</v>
      </c>
      <c r="B533" s="157"/>
      <c r="C533" s="158" t="str">
        <f>Egresos!B364</f>
        <v>A Cementerios</v>
      </c>
      <c r="D533" s="159">
        <f>(Egresos!C364)/1000</f>
        <v>0</v>
      </c>
      <c r="E533" s="159">
        <f>(Egresos!D364)/1000</f>
        <v>0</v>
      </c>
      <c r="F533" s="160">
        <f>(Egresos!E364)/1000</f>
        <v>0</v>
      </c>
      <c r="G533" s="159">
        <f>(Egresos!F364)/1000</f>
        <v>0</v>
      </c>
    </row>
    <row r="534" spans="1:7" s="117" customFormat="1" ht="15" x14ac:dyDescent="0.2">
      <c r="A534" s="156" t="str">
        <f>Egresos!A365</f>
        <v>EEE.24.07.000.000.000</v>
      </c>
      <c r="B534" s="157"/>
      <c r="C534" s="158" t="str">
        <f>Egresos!B365</f>
        <v>A ORGANISMOS INTERNACIONALES</v>
      </c>
      <c r="D534" s="159">
        <f>(Egresos!C365)/1000</f>
        <v>0</v>
      </c>
      <c r="E534" s="159">
        <f>(Egresos!D365)/1000</f>
        <v>0</v>
      </c>
      <c r="F534" s="160">
        <f>(Egresos!E365)/1000</f>
        <v>0</v>
      </c>
      <c r="G534" s="159">
        <f>(Egresos!F365)/1000</f>
        <v>0</v>
      </c>
    </row>
    <row r="535" spans="1:7" s="117" customFormat="1" ht="15" x14ac:dyDescent="0.2">
      <c r="A535" s="156" t="str">
        <f>Egresos!A366</f>
        <v>EEE.24.07.001.000.000</v>
      </c>
      <c r="B535" s="157"/>
      <c r="C535" s="158" t="str">
        <f>Egresos!B366</f>
        <v>A Mercociudades</v>
      </c>
      <c r="D535" s="159">
        <f>(Egresos!C366)/1000</f>
        <v>0</v>
      </c>
      <c r="E535" s="159">
        <f>(Egresos!D366)/1000</f>
        <v>0</v>
      </c>
      <c r="F535" s="160">
        <f>(Egresos!E366)/1000</f>
        <v>0</v>
      </c>
      <c r="G535" s="159">
        <f>(Egresos!F366)/1000</f>
        <v>0</v>
      </c>
    </row>
    <row r="536" spans="1:7" s="117" customFormat="1" ht="15" x14ac:dyDescent="0.2">
      <c r="A536" s="156" t="str">
        <f>Egresos!A367</f>
        <v>EEE.24.07.099.000.000</v>
      </c>
      <c r="B536" s="157"/>
      <c r="C536" s="158" t="str">
        <f>Egresos!B367</f>
        <v xml:space="preserve">A Otros Organismos Internacionales </v>
      </c>
      <c r="D536" s="159">
        <f>(Egresos!C367)/1000</f>
        <v>0</v>
      </c>
      <c r="E536" s="159">
        <f>(Egresos!D367)/1000</f>
        <v>0</v>
      </c>
      <c r="F536" s="160">
        <f>(Egresos!E367)/1000</f>
        <v>0</v>
      </c>
      <c r="G536" s="159">
        <f>(Egresos!F367)/1000</f>
        <v>0</v>
      </c>
    </row>
    <row r="537" spans="1:7" s="117" customFormat="1" ht="15" x14ac:dyDescent="0.2">
      <c r="A537" s="156" t="str">
        <f>Egresos!A368</f>
        <v>EEE.25.00.000.000.000</v>
      </c>
      <c r="B537" s="157"/>
      <c r="C537" s="158" t="str">
        <f>Egresos!B368</f>
        <v>C X P INTEGROS AL FISCO</v>
      </c>
      <c r="D537" s="159">
        <f>(Egresos!C368)/1000</f>
        <v>0</v>
      </c>
      <c r="E537" s="159">
        <f>(Egresos!D368)/1000</f>
        <v>0</v>
      </c>
      <c r="F537" s="160">
        <f>(Egresos!E368)/1000</f>
        <v>0</v>
      </c>
      <c r="G537" s="159">
        <f>(Egresos!F368)/1000</f>
        <v>0</v>
      </c>
    </row>
    <row r="538" spans="1:7" s="117" customFormat="1" ht="15" x14ac:dyDescent="0.2">
      <c r="A538" s="156" t="str">
        <f>Egresos!A369</f>
        <v>EEE.25.01.000.000.000</v>
      </c>
      <c r="B538" s="157"/>
      <c r="C538" s="158" t="str">
        <f>Egresos!B369</f>
        <v>IMPUESTOS</v>
      </c>
      <c r="D538" s="159">
        <f>(Egresos!C369)/1000</f>
        <v>0</v>
      </c>
      <c r="E538" s="159">
        <f>(Egresos!D369)/1000</f>
        <v>0</v>
      </c>
      <c r="F538" s="160">
        <f>(Egresos!E369)/1000</f>
        <v>0</v>
      </c>
      <c r="G538" s="159">
        <f>(Egresos!F369)/1000</f>
        <v>0</v>
      </c>
    </row>
    <row r="539" spans="1:7" s="117" customFormat="1" ht="15" x14ac:dyDescent="0.2">
      <c r="A539" s="156" t="str">
        <f>Egresos!A370</f>
        <v>EEE.25.99.000.000.000</v>
      </c>
      <c r="B539" s="157"/>
      <c r="C539" s="158" t="str">
        <f>Egresos!B370</f>
        <v>Otros Integros al Fisco</v>
      </c>
      <c r="D539" s="159">
        <f>(Egresos!C370)/1000</f>
        <v>0</v>
      </c>
      <c r="E539" s="159">
        <f>(Egresos!D370)/1000</f>
        <v>0</v>
      </c>
      <c r="F539" s="160">
        <f>(Egresos!E370)/1000</f>
        <v>0</v>
      </c>
      <c r="G539" s="159">
        <f>(Egresos!F370)/1000</f>
        <v>0</v>
      </c>
    </row>
    <row r="540" spans="1:7" s="117" customFormat="1" ht="15" x14ac:dyDescent="0.2">
      <c r="A540" s="156" t="str">
        <f>Egresos!A371</f>
        <v>EEE.26.00.000.000.000</v>
      </c>
      <c r="B540" s="157"/>
      <c r="C540" s="158" t="str">
        <f>Egresos!B371</f>
        <v>CxP OTROS GASTOS CORRIENTES</v>
      </c>
      <c r="D540" s="159">
        <f>(Egresos!C371)/1000</f>
        <v>0</v>
      </c>
      <c r="E540" s="159">
        <f>(Egresos!D371)/1000</f>
        <v>0</v>
      </c>
      <c r="F540" s="160">
        <f>(Egresos!E371)/1000</f>
        <v>0</v>
      </c>
      <c r="G540" s="159">
        <f>(Egresos!F371)/1000</f>
        <v>0</v>
      </c>
    </row>
    <row r="541" spans="1:7" s="117" customFormat="1" ht="15" x14ac:dyDescent="0.2">
      <c r="A541" s="156" t="str">
        <f>Egresos!A372</f>
        <v>EEE.26.01.000.000.000</v>
      </c>
      <c r="B541" s="157"/>
      <c r="C541" s="158" t="str">
        <f>Egresos!B372</f>
        <v>DEVOLUCIONES</v>
      </c>
      <c r="D541" s="159">
        <f>(Egresos!C372)/1000</f>
        <v>0</v>
      </c>
      <c r="E541" s="159">
        <f>(Egresos!D372)/1000</f>
        <v>0</v>
      </c>
      <c r="F541" s="160">
        <f>(Egresos!E372)/1000</f>
        <v>0</v>
      </c>
      <c r="G541" s="159">
        <f>(Egresos!F372)/1000</f>
        <v>0</v>
      </c>
    </row>
    <row r="542" spans="1:7" s="117" customFormat="1" ht="28.5" x14ac:dyDescent="0.2">
      <c r="A542" s="156" t="str">
        <f>Egresos!A373</f>
        <v>EEE.26.02.000.000.000</v>
      </c>
      <c r="B542" s="157"/>
      <c r="C542" s="158" t="str">
        <f>Egresos!B373</f>
        <v>COMPENSACIÓN POR DAÑOS A TERCERO Y/O A LA PROPIEDAD</v>
      </c>
      <c r="D542" s="159">
        <f>(Egresos!C373)/1000</f>
        <v>0</v>
      </c>
      <c r="E542" s="159">
        <f>(Egresos!D373)/1000</f>
        <v>0</v>
      </c>
      <c r="F542" s="160">
        <f>(Egresos!E373)/1000</f>
        <v>0</v>
      </c>
      <c r="G542" s="159">
        <f>(Egresos!F373)/1000</f>
        <v>0</v>
      </c>
    </row>
    <row r="543" spans="1:7" s="117" customFormat="1" ht="15" x14ac:dyDescent="0.2">
      <c r="A543" s="156" t="str">
        <f>Egresos!A374</f>
        <v>EEE.26.04.000.000.000</v>
      </c>
      <c r="B543" s="157"/>
      <c r="C543" s="158" t="str">
        <f>Egresos!B374</f>
        <v>APLICACIÓN FONDOS DE TERCEROS</v>
      </c>
      <c r="D543" s="159">
        <f>(Egresos!C374)/1000</f>
        <v>0</v>
      </c>
      <c r="E543" s="159">
        <f>(Egresos!D374)/1000</f>
        <v>0</v>
      </c>
      <c r="F543" s="160">
        <f>(Egresos!E374)/1000</f>
        <v>0</v>
      </c>
      <c r="G543" s="159">
        <f>(Egresos!F374)/1000</f>
        <v>0</v>
      </c>
    </row>
    <row r="544" spans="1:7" s="117" customFormat="1" ht="15" x14ac:dyDescent="0.2">
      <c r="A544" s="156" t="str">
        <f>Egresos!A375</f>
        <v>EEE.26.04.001.000.000</v>
      </c>
      <c r="B544" s="157"/>
      <c r="C544" s="158" t="str">
        <f>Egresos!B375</f>
        <v>Arancel al Registro de Multas de Tránsito No Pagadas</v>
      </c>
      <c r="D544" s="159">
        <f>(Egresos!C375)/1000</f>
        <v>0</v>
      </c>
      <c r="E544" s="159">
        <f>(Egresos!D375)/1000</f>
        <v>0</v>
      </c>
      <c r="F544" s="160">
        <f>(Egresos!E375)/1000</f>
        <v>0</v>
      </c>
      <c r="G544" s="159">
        <f>(Egresos!F375)/1000</f>
        <v>0</v>
      </c>
    </row>
    <row r="545" spans="1:7" s="117" customFormat="1" ht="15" x14ac:dyDescent="0.2">
      <c r="A545" s="156" t="str">
        <f>Egresos!A376</f>
        <v>EEE.26.04.003.000.000</v>
      </c>
      <c r="B545" s="157"/>
      <c r="C545" s="158" t="str">
        <f>Egresos!B376</f>
        <v>Aplicación Cobros Judiciales a favor de Empresas Concesionarias</v>
      </c>
      <c r="D545" s="159">
        <f>(Egresos!C376)/1000</f>
        <v>0</v>
      </c>
      <c r="E545" s="159">
        <f>(Egresos!D376)/1000</f>
        <v>0</v>
      </c>
      <c r="F545" s="160">
        <f>(Egresos!E376)/1000</f>
        <v>0</v>
      </c>
      <c r="G545" s="159">
        <f>(Egresos!F376)/1000</f>
        <v>0</v>
      </c>
    </row>
    <row r="546" spans="1:7" s="117" customFormat="1" ht="15" x14ac:dyDescent="0.2">
      <c r="A546" s="156" t="str">
        <f>Egresos!A377</f>
        <v>EEE.26.04.999.000.000</v>
      </c>
      <c r="B546" s="157"/>
      <c r="C546" s="158" t="str">
        <f>Egresos!B377</f>
        <v>Aplicación Otros Fondos de Terceros</v>
      </c>
      <c r="D546" s="159">
        <f>(Egresos!C377)/1000</f>
        <v>0</v>
      </c>
      <c r="E546" s="159">
        <f>(Egresos!D377)/1000</f>
        <v>0</v>
      </c>
      <c r="F546" s="160">
        <f>(Egresos!E377)/1000</f>
        <v>0</v>
      </c>
      <c r="G546" s="159">
        <f>(Egresos!F377)/1000</f>
        <v>0</v>
      </c>
    </row>
    <row r="547" spans="1:7" s="117" customFormat="1" ht="15" x14ac:dyDescent="0.2">
      <c r="A547" s="156" t="str">
        <f>Egresos!A378</f>
        <v>EEE.29.00.000.000.000</v>
      </c>
      <c r="B547" s="157"/>
      <c r="C547" s="158" t="str">
        <f>Egresos!B378</f>
        <v>CxP ADQUISIC. DE ACTIVOS NO FINANCIEROS</v>
      </c>
      <c r="D547" s="159">
        <f>(Egresos!C378)/1000</f>
        <v>10000</v>
      </c>
      <c r="E547" s="159">
        <f>(Egresos!D378)/1000</f>
        <v>10000</v>
      </c>
      <c r="F547" s="160">
        <f>(Egresos!E378)/1000</f>
        <v>11018.978999999999</v>
      </c>
      <c r="G547" s="159">
        <f>(Egresos!F378)/1000</f>
        <v>-1018.979</v>
      </c>
    </row>
    <row r="548" spans="1:7" s="117" customFormat="1" ht="15" x14ac:dyDescent="0.2">
      <c r="A548" s="156" t="str">
        <f>Egresos!A379</f>
        <v>EEE.29.01.000.000.000</v>
      </c>
      <c r="B548" s="157"/>
      <c r="C548" s="158" t="str">
        <f>Egresos!B379</f>
        <v>TERRENOS</v>
      </c>
      <c r="D548" s="159">
        <f>(Egresos!C379)/1000</f>
        <v>0</v>
      </c>
      <c r="E548" s="159">
        <f>(Egresos!D379)/1000</f>
        <v>0</v>
      </c>
      <c r="F548" s="160">
        <f>(Egresos!E379)/1000</f>
        <v>0</v>
      </c>
      <c r="G548" s="159">
        <f>(Egresos!F379)/1000</f>
        <v>0</v>
      </c>
    </row>
    <row r="549" spans="1:7" s="117" customFormat="1" ht="15" x14ac:dyDescent="0.2">
      <c r="A549" s="156" t="str">
        <f>Egresos!A380</f>
        <v>EEE.29.02.000.000.000</v>
      </c>
      <c r="B549" s="157"/>
      <c r="C549" s="158" t="str">
        <f>Egresos!B380</f>
        <v>EDIFICIOS</v>
      </c>
      <c r="D549" s="159">
        <f>(Egresos!C380)/1000</f>
        <v>0</v>
      </c>
      <c r="E549" s="159">
        <f>(Egresos!D380)/1000</f>
        <v>0</v>
      </c>
      <c r="F549" s="160">
        <f>(Egresos!E380)/1000</f>
        <v>0</v>
      </c>
      <c r="G549" s="159">
        <f>(Egresos!F380)/1000</f>
        <v>0</v>
      </c>
    </row>
    <row r="550" spans="1:7" s="117" customFormat="1" ht="15" x14ac:dyDescent="0.2">
      <c r="A550" s="156" t="str">
        <f>Egresos!A381</f>
        <v>EEE.29.03.000.000.000</v>
      </c>
      <c r="B550" s="157"/>
      <c r="C550" s="158" t="str">
        <f>Egresos!B381</f>
        <v>VEHICULOS</v>
      </c>
      <c r="D550" s="159">
        <f>(Egresos!C381)/1000</f>
        <v>0</v>
      </c>
      <c r="E550" s="159">
        <f>(Egresos!D381)/1000</f>
        <v>0</v>
      </c>
      <c r="F550" s="160">
        <f>(Egresos!E381)/1000</f>
        <v>0</v>
      </c>
      <c r="G550" s="159">
        <f>(Egresos!F381)/1000</f>
        <v>0</v>
      </c>
    </row>
    <row r="551" spans="1:7" s="117" customFormat="1" ht="15" x14ac:dyDescent="0.2">
      <c r="A551" s="156" t="str">
        <f>Egresos!A382</f>
        <v>EEE.29.04.000.000.000</v>
      </c>
      <c r="B551" s="157"/>
      <c r="C551" s="158" t="str">
        <f>Egresos!B382</f>
        <v>MOBILIARIO Y OTROS</v>
      </c>
      <c r="D551" s="159">
        <f>(Egresos!C382)/1000</f>
        <v>10000</v>
      </c>
      <c r="E551" s="159">
        <f>(Egresos!D382)/1000</f>
        <v>10000</v>
      </c>
      <c r="F551" s="160">
        <f>(Egresos!E382)/1000</f>
        <v>617.14</v>
      </c>
      <c r="G551" s="159">
        <f>(Egresos!F382)/1000</f>
        <v>9382.86</v>
      </c>
    </row>
    <row r="552" spans="1:7" s="117" customFormat="1" ht="15" x14ac:dyDescent="0.2">
      <c r="A552" s="156" t="str">
        <f>Egresos!A383</f>
        <v>EEE.29.05.000.000.000</v>
      </c>
      <c r="B552" s="157"/>
      <c r="C552" s="158" t="str">
        <f>Egresos!B383</f>
        <v>MAQUINAS Y EQUIPOS</v>
      </c>
      <c r="D552" s="159">
        <f>(Egresos!C383)/1000</f>
        <v>0</v>
      </c>
      <c r="E552" s="159">
        <f>(Egresos!D383)/1000</f>
        <v>0</v>
      </c>
      <c r="F552" s="160">
        <f>(Egresos!E383)/1000</f>
        <v>208.38900000000001</v>
      </c>
      <c r="G552" s="159">
        <f>(Egresos!F383)/1000</f>
        <v>-208.38900000000001</v>
      </c>
    </row>
    <row r="553" spans="1:7" s="117" customFormat="1" ht="15" x14ac:dyDescent="0.2">
      <c r="A553" s="156" t="str">
        <f>Egresos!A384</f>
        <v>EEE.29.05.001.000.000</v>
      </c>
      <c r="B553" s="157"/>
      <c r="C553" s="158" t="str">
        <f>Egresos!B384</f>
        <v>Máquinas y Equipos de Oficina</v>
      </c>
      <c r="D553" s="159">
        <f>(Egresos!C384)/1000</f>
        <v>0</v>
      </c>
      <c r="E553" s="159">
        <f>(Egresos!D384)/1000</f>
        <v>0</v>
      </c>
      <c r="F553" s="160">
        <f>(Egresos!E384)/1000</f>
        <v>156.69</v>
      </c>
      <c r="G553" s="159">
        <f>(Egresos!F384)/1000</f>
        <v>-156.69</v>
      </c>
    </row>
    <row r="554" spans="1:7" s="117" customFormat="1" ht="15" x14ac:dyDescent="0.2">
      <c r="A554" s="156" t="str">
        <f>Egresos!A385</f>
        <v>EEE.29.05.002.000.000</v>
      </c>
      <c r="B554" s="157"/>
      <c r="C554" s="158" t="str">
        <f>Egresos!B385</f>
        <v>Maquinarias y Equipos para la Producción</v>
      </c>
      <c r="D554" s="159">
        <f>(Egresos!C385)/1000</f>
        <v>0</v>
      </c>
      <c r="E554" s="159">
        <f>(Egresos!D385)/1000</f>
        <v>0</v>
      </c>
      <c r="F554" s="160">
        <f>(Egresos!E385)/1000</f>
        <v>0</v>
      </c>
      <c r="G554" s="159">
        <f>(Egresos!F385)/1000</f>
        <v>0</v>
      </c>
    </row>
    <row r="555" spans="1:7" s="117" customFormat="1" ht="15" x14ac:dyDescent="0.2">
      <c r="A555" s="156" t="str">
        <f>Egresos!A386</f>
        <v>EEE.29.05.999.000.000</v>
      </c>
      <c r="B555" s="157"/>
      <c r="C555" s="158" t="str">
        <f>Egresos!B386</f>
        <v>Otras</v>
      </c>
      <c r="D555" s="159">
        <f>(Egresos!C386)/1000</f>
        <v>0</v>
      </c>
      <c r="E555" s="159">
        <f>(Egresos!D386)/1000</f>
        <v>0</v>
      </c>
      <c r="F555" s="160">
        <f>(Egresos!E386)/1000</f>
        <v>51.698999999999998</v>
      </c>
      <c r="G555" s="159">
        <f>(Egresos!F386)/1000</f>
        <v>-51.698999999999998</v>
      </c>
    </row>
    <row r="556" spans="1:7" s="117" customFormat="1" ht="15" x14ac:dyDescent="0.2">
      <c r="A556" s="156" t="str">
        <f>Egresos!A387</f>
        <v>EEE.29.06.000.000.000</v>
      </c>
      <c r="B556" s="157"/>
      <c r="C556" s="158" t="str">
        <f>Egresos!B387</f>
        <v>EQUIPOS INFORMATICOS</v>
      </c>
      <c r="D556" s="159">
        <f>(Egresos!C387)/1000</f>
        <v>0</v>
      </c>
      <c r="E556" s="159">
        <f>(Egresos!D387)/1000</f>
        <v>0</v>
      </c>
      <c r="F556" s="160">
        <f>(Egresos!E387)/1000</f>
        <v>10193.450000000001</v>
      </c>
      <c r="G556" s="159">
        <f>(Egresos!F387)/1000</f>
        <v>-10193.450000000001</v>
      </c>
    </row>
    <row r="557" spans="1:7" s="117" customFormat="1" ht="15" x14ac:dyDescent="0.2">
      <c r="A557" s="156" t="str">
        <f>Egresos!A388</f>
        <v>EEE.29.06.001.000.000</v>
      </c>
      <c r="B557" s="157"/>
      <c r="C557" s="158" t="str">
        <f>Egresos!B388</f>
        <v>Equipos Computacionales y Periféricos</v>
      </c>
      <c r="D557" s="159">
        <f>(Egresos!C388)/1000</f>
        <v>0</v>
      </c>
      <c r="E557" s="159">
        <f>(Egresos!D388)/1000</f>
        <v>0</v>
      </c>
      <c r="F557" s="160">
        <f>(Egresos!E388)/1000</f>
        <v>10193.450000000001</v>
      </c>
      <c r="G557" s="159">
        <f>(Egresos!F388)/1000</f>
        <v>-10193.450000000001</v>
      </c>
    </row>
    <row r="558" spans="1:7" s="117" customFormat="1" ht="15" x14ac:dyDescent="0.2">
      <c r="A558" s="156" t="str">
        <f>Egresos!A389</f>
        <v>EEE.29.06.002.000.000</v>
      </c>
      <c r="B558" s="157"/>
      <c r="C558" s="158" t="str">
        <f>Egresos!B389</f>
        <v>Equipos de Comunicaciones para Redes Informáticas</v>
      </c>
      <c r="D558" s="159">
        <f>(Egresos!C389)/1000</f>
        <v>0</v>
      </c>
      <c r="E558" s="159">
        <f>(Egresos!D389)/1000</f>
        <v>0</v>
      </c>
      <c r="F558" s="160">
        <f>(Egresos!E389)/1000</f>
        <v>0</v>
      </c>
      <c r="G558" s="159">
        <f>(Egresos!F389)/1000</f>
        <v>0</v>
      </c>
    </row>
    <row r="559" spans="1:7" s="117" customFormat="1" ht="15" x14ac:dyDescent="0.2">
      <c r="A559" s="156" t="str">
        <f>Egresos!A390</f>
        <v>EEE.29.07.000.000.000</v>
      </c>
      <c r="B559" s="157"/>
      <c r="C559" s="158" t="str">
        <f>Egresos!B390</f>
        <v>PROGRAMAS INFORMATICOS</v>
      </c>
      <c r="D559" s="159">
        <f>(Egresos!C390)/1000</f>
        <v>0</v>
      </c>
      <c r="E559" s="159">
        <f>(Egresos!D390)/1000</f>
        <v>0</v>
      </c>
      <c r="F559" s="160">
        <f>(Egresos!E390)/1000</f>
        <v>0</v>
      </c>
      <c r="G559" s="159">
        <f>(Egresos!F390)/1000</f>
        <v>0</v>
      </c>
    </row>
    <row r="560" spans="1:7" s="117" customFormat="1" ht="15" x14ac:dyDescent="0.2">
      <c r="A560" s="156" t="str">
        <f>Egresos!A391</f>
        <v>EEE.29.07.001.000.000</v>
      </c>
      <c r="B560" s="157"/>
      <c r="C560" s="158" t="str">
        <f>Egresos!B391</f>
        <v>Programas Computacionales</v>
      </c>
      <c r="D560" s="159">
        <f>(Egresos!C391)/1000</f>
        <v>0</v>
      </c>
      <c r="E560" s="159">
        <f>(Egresos!D391)/1000</f>
        <v>0</v>
      </c>
      <c r="F560" s="160">
        <f>(Egresos!E391)/1000</f>
        <v>0</v>
      </c>
      <c r="G560" s="159">
        <f>(Egresos!F391)/1000</f>
        <v>0</v>
      </c>
    </row>
    <row r="561" spans="1:7" s="117" customFormat="1" ht="15" x14ac:dyDescent="0.2">
      <c r="A561" s="156" t="str">
        <f>Egresos!A392</f>
        <v>EEE.29.07.002.000.000</v>
      </c>
      <c r="B561" s="157"/>
      <c r="C561" s="158" t="str">
        <f>Egresos!B392</f>
        <v>Sistemas de Información</v>
      </c>
      <c r="D561" s="159">
        <f>(Egresos!C392)/1000</f>
        <v>0</v>
      </c>
      <c r="E561" s="159">
        <f>(Egresos!D392)/1000</f>
        <v>0</v>
      </c>
      <c r="F561" s="160">
        <f>(Egresos!E392)/1000</f>
        <v>0</v>
      </c>
      <c r="G561" s="159">
        <f>(Egresos!F392)/1000</f>
        <v>0</v>
      </c>
    </row>
    <row r="562" spans="1:7" s="117" customFormat="1" ht="15" x14ac:dyDescent="0.2">
      <c r="A562" s="156" t="str">
        <f>Egresos!A393</f>
        <v>EEE.29.99.000.000.000</v>
      </c>
      <c r="B562" s="157"/>
      <c r="C562" s="158" t="str">
        <f>Egresos!B393</f>
        <v>OTROS ACTIVOS NO FINANCIEROS</v>
      </c>
      <c r="D562" s="159">
        <f>(Egresos!C393)/1000</f>
        <v>0</v>
      </c>
      <c r="E562" s="159">
        <f>(Egresos!D393)/1000</f>
        <v>0</v>
      </c>
      <c r="F562" s="160">
        <f>(Egresos!E393)/1000</f>
        <v>0</v>
      </c>
      <c r="G562" s="159">
        <f>(Egresos!F393)/1000</f>
        <v>0</v>
      </c>
    </row>
    <row r="563" spans="1:7" s="117" customFormat="1" ht="15" x14ac:dyDescent="0.2">
      <c r="A563" s="156" t="str">
        <f>Egresos!A394</f>
        <v>EEE.30.00.000.000.000</v>
      </c>
      <c r="B563" s="157"/>
      <c r="C563" s="158" t="str">
        <f>Egresos!B394</f>
        <v>CxP ADQUISIC. DE ACTIVOS FINANCIEROS</v>
      </c>
      <c r="D563" s="159">
        <f>(Egresos!C394)/1000</f>
        <v>0</v>
      </c>
      <c r="E563" s="159">
        <f>(Egresos!D394)/1000</f>
        <v>0</v>
      </c>
      <c r="F563" s="160">
        <f>(Egresos!E394)/1000</f>
        <v>0</v>
      </c>
      <c r="G563" s="159">
        <f>(Egresos!F394)/1000</f>
        <v>0</v>
      </c>
    </row>
    <row r="564" spans="1:7" s="117" customFormat="1" ht="15" x14ac:dyDescent="0.2">
      <c r="A564" s="156" t="str">
        <f>Egresos!A395</f>
        <v>EEE.30.01.000.000.000</v>
      </c>
      <c r="B564" s="157"/>
      <c r="C564" s="158" t="str">
        <f>Egresos!B395</f>
        <v>COMPRA DE TITULOS Y VALORES</v>
      </c>
      <c r="D564" s="159">
        <f>(Egresos!C395)/1000</f>
        <v>0</v>
      </c>
      <c r="E564" s="159">
        <f>(Egresos!D395)/1000</f>
        <v>0</v>
      </c>
      <c r="F564" s="160">
        <f>(Egresos!E395)/1000</f>
        <v>0</v>
      </c>
      <c r="G564" s="159">
        <f>(Egresos!F395)/1000</f>
        <v>0</v>
      </c>
    </row>
    <row r="565" spans="1:7" s="117" customFormat="1" ht="15" x14ac:dyDescent="0.2">
      <c r="A565" s="156" t="str">
        <f>Egresos!A396</f>
        <v>EEE.30.01.001.000.000</v>
      </c>
      <c r="B565" s="157"/>
      <c r="C565" s="158" t="str">
        <f>Egresos!B396</f>
        <v>Depósitos a Plazo</v>
      </c>
      <c r="D565" s="159">
        <f>(Egresos!C396)/1000</f>
        <v>0</v>
      </c>
      <c r="E565" s="159">
        <f>(Egresos!D396)/1000</f>
        <v>0</v>
      </c>
      <c r="F565" s="160">
        <f>(Egresos!E396)/1000</f>
        <v>0</v>
      </c>
      <c r="G565" s="159">
        <f>(Egresos!F396)/1000</f>
        <v>0</v>
      </c>
    </row>
    <row r="566" spans="1:7" s="117" customFormat="1" ht="15" x14ac:dyDescent="0.2">
      <c r="A566" s="156" t="str">
        <f>Egresos!A397</f>
        <v>EEE.30.01.003.000.000</v>
      </c>
      <c r="B566" s="157"/>
      <c r="C566" s="158" t="str">
        <f>Egresos!B397</f>
        <v>Cuotas de Fondos Mutuos</v>
      </c>
      <c r="D566" s="159">
        <f>(Egresos!C397)/1000</f>
        <v>0</v>
      </c>
      <c r="E566" s="159">
        <f>(Egresos!D397)/1000</f>
        <v>0</v>
      </c>
      <c r="F566" s="160">
        <f>(Egresos!E397)/1000</f>
        <v>0</v>
      </c>
      <c r="G566" s="159">
        <f>(Egresos!F397)/1000</f>
        <v>0</v>
      </c>
    </row>
    <row r="567" spans="1:7" s="117" customFormat="1" ht="15" x14ac:dyDescent="0.2">
      <c r="A567" s="156" t="str">
        <f>Egresos!A398</f>
        <v>EEE.30.01.004.000.000</v>
      </c>
      <c r="B567" s="157"/>
      <c r="C567" s="158" t="str">
        <f>Egresos!B398</f>
        <v>Bonos o Pagares</v>
      </c>
      <c r="D567" s="159">
        <f>(Egresos!C398)/1000</f>
        <v>0</v>
      </c>
      <c r="E567" s="159">
        <f>(Egresos!D398)/1000</f>
        <v>0</v>
      </c>
      <c r="F567" s="160">
        <f>(Egresos!E398)/1000</f>
        <v>0</v>
      </c>
      <c r="G567" s="159">
        <f>(Egresos!F398)/1000</f>
        <v>0</v>
      </c>
    </row>
    <row r="568" spans="1:7" s="117" customFormat="1" ht="15" x14ac:dyDescent="0.2">
      <c r="A568" s="156" t="str">
        <f>Egresos!A399</f>
        <v>EEE.30.01.999.000.000</v>
      </c>
      <c r="B568" s="157"/>
      <c r="C568" s="158" t="str">
        <f>Egresos!B399</f>
        <v>Otros</v>
      </c>
      <c r="D568" s="159">
        <f>(Egresos!C399)/1000</f>
        <v>0</v>
      </c>
      <c r="E568" s="159">
        <f>(Egresos!D399)/1000</f>
        <v>0</v>
      </c>
      <c r="F568" s="160">
        <f>(Egresos!E399)/1000</f>
        <v>0</v>
      </c>
      <c r="G568" s="159">
        <f>(Egresos!F399)/1000</f>
        <v>0</v>
      </c>
    </row>
    <row r="569" spans="1:7" s="117" customFormat="1" ht="15" x14ac:dyDescent="0.2">
      <c r="A569" s="156" t="str">
        <f>Egresos!A400</f>
        <v>EEE.30.02.000.000.000</v>
      </c>
      <c r="B569" s="157"/>
      <c r="C569" s="158" t="str">
        <f>Egresos!B400</f>
        <v>COMPRA DE ACCIONES Y PARTIC. DE CAPITAL</v>
      </c>
      <c r="D569" s="159">
        <f>(Egresos!C400)/1000</f>
        <v>0</v>
      </c>
      <c r="E569" s="159">
        <f>(Egresos!D400)/1000</f>
        <v>0</v>
      </c>
      <c r="F569" s="160">
        <f>(Egresos!E400)/1000</f>
        <v>0</v>
      </c>
      <c r="G569" s="159">
        <f>(Egresos!F400)/1000</f>
        <v>0</v>
      </c>
    </row>
    <row r="570" spans="1:7" s="117" customFormat="1" ht="15" x14ac:dyDescent="0.2">
      <c r="A570" s="156" t="str">
        <f>Egresos!A401</f>
        <v>EEE.30.99.000.000.000</v>
      </c>
      <c r="B570" s="157"/>
      <c r="C570" s="158" t="str">
        <f>Egresos!B401</f>
        <v>OTROS ACTIVOS FINANCIEROS</v>
      </c>
      <c r="D570" s="159">
        <f>(Egresos!C401)/1000</f>
        <v>0</v>
      </c>
      <c r="E570" s="159">
        <f>(Egresos!D401)/1000</f>
        <v>0</v>
      </c>
      <c r="F570" s="160">
        <f>(Egresos!E401)/1000</f>
        <v>0</v>
      </c>
      <c r="G570" s="159">
        <f>(Egresos!F401)/1000</f>
        <v>0</v>
      </c>
    </row>
    <row r="571" spans="1:7" s="117" customFormat="1" ht="15" x14ac:dyDescent="0.2">
      <c r="A571" s="156" t="str">
        <f>Egresos!A402</f>
        <v>EEE.31.00.000.000.000</v>
      </c>
      <c r="B571" s="157"/>
      <c r="C571" s="158" t="str">
        <f>Egresos!B402</f>
        <v>C X P INICIATIVAS DE INVERSION</v>
      </c>
      <c r="D571" s="159">
        <f>(Egresos!C402)/1000</f>
        <v>0</v>
      </c>
      <c r="E571" s="159">
        <f>(Egresos!D402)/1000</f>
        <v>0</v>
      </c>
      <c r="F571" s="160">
        <f>(Egresos!E402)/1000</f>
        <v>0</v>
      </c>
      <c r="G571" s="159">
        <f>(Egresos!F402)/1000</f>
        <v>0</v>
      </c>
    </row>
    <row r="572" spans="1:7" s="117" customFormat="1" ht="15" x14ac:dyDescent="0.2">
      <c r="A572" s="156" t="str">
        <f>Egresos!A403</f>
        <v>EEE.31.01.000.000.000</v>
      </c>
      <c r="B572" s="157"/>
      <c r="C572" s="158" t="str">
        <f>Egresos!B403</f>
        <v>ESTUDIOS BASICOS</v>
      </c>
      <c r="D572" s="159">
        <f>(Egresos!C403)/1000</f>
        <v>0</v>
      </c>
      <c r="E572" s="159">
        <f>(Egresos!D403)/1000</f>
        <v>0</v>
      </c>
      <c r="F572" s="160">
        <f>(Egresos!E403)/1000</f>
        <v>0</v>
      </c>
      <c r="G572" s="159">
        <f>(Egresos!F403)/1000</f>
        <v>0</v>
      </c>
    </row>
    <row r="573" spans="1:7" s="117" customFormat="1" ht="15" x14ac:dyDescent="0.2">
      <c r="A573" s="156" t="str">
        <f>Egresos!A404</f>
        <v>EEE.31.01.001.000.000</v>
      </c>
      <c r="B573" s="157"/>
      <c r="C573" s="158" t="str">
        <f>Egresos!B404</f>
        <v>Gastos Administrativos</v>
      </c>
      <c r="D573" s="159">
        <f>(Egresos!C404)/1000</f>
        <v>0</v>
      </c>
      <c r="E573" s="159">
        <f>(Egresos!D404)/1000</f>
        <v>0</v>
      </c>
      <c r="F573" s="160">
        <f>(Egresos!E404)/1000</f>
        <v>0</v>
      </c>
      <c r="G573" s="159">
        <f>(Egresos!F404)/1000</f>
        <v>0</v>
      </c>
    </row>
    <row r="574" spans="1:7" s="117" customFormat="1" ht="15" x14ac:dyDescent="0.2">
      <c r="A574" s="156" t="str">
        <f>Egresos!A405</f>
        <v>EEE.31.01.002.000.000</v>
      </c>
      <c r="B574" s="157"/>
      <c r="C574" s="158" t="str">
        <f>Egresos!B405</f>
        <v>Consultorías</v>
      </c>
      <c r="D574" s="159">
        <f>(Egresos!C405)/1000</f>
        <v>0</v>
      </c>
      <c r="E574" s="159">
        <f>(Egresos!D405)/1000</f>
        <v>0</v>
      </c>
      <c r="F574" s="160">
        <f>(Egresos!E405)/1000</f>
        <v>0</v>
      </c>
      <c r="G574" s="159">
        <f>(Egresos!F405)/1000</f>
        <v>0</v>
      </c>
    </row>
    <row r="575" spans="1:7" s="117" customFormat="1" ht="15" x14ac:dyDescent="0.2">
      <c r="A575" s="156" t="str">
        <f>Egresos!A406</f>
        <v>EEE.31.02.000.000.000</v>
      </c>
      <c r="B575" s="157"/>
      <c r="C575" s="158" t="str">
        <f>Egresos!B406</f>
        <v>PROYECTOS</v>
      </c>
      <c r="D575" s="159">
        <f>(Egresos!C406)/1000</f>
        <v>0</v>
      </c>
      <c r="E575" s="159">
        <f>(Egresos!D406)/1000</f>
        <v>0</v>
      </c>
      <c r="F575" s="160">
        <f>(Egresos!E406)/1000</f>
        <v>0</v>
      </c>
      <c r="G575" s="159">
        <f>(Egresos!F406)/1000</f>
        <v>0</v>
      </c>
    </row>
    <row r="576" spans="1:7" s="117" customFormat="1" ht="15" x14ac:dyDescent="0.2">
      <c r="A576" s="156" t="str">
        <f>Egresos!A407</f>
        <v>EEE.31.02.001.000.000</v>
      </c>
      <c r="B576" s="157"/>
      <c r="C576" s="158" t="str">
        <f>Egresos!B407</f>
        <v>Gastos Administrativos</v>
      </c>
      <c r="D576" s="159">
        <f>(Egresos!C407)/1000</f>
        <v>0</v>
      </c>
      <c r="E576" s="159">
        <f>(Egresos!D407)/1000</f>
        <v>0</v>
      </c>
      <c r="F576" s="160">
        <f>(Egresos!E407)/1000</f>
        <v>0</v>
      </c>
      <c r="G576" s="159">
        <f>(Egresos!F407)/1000</f>
        <v>0</v>
      </c>
    </row>
    <row r="577" spans="1:7" s="117" customFormat="1" ht="15" x14ac:dyDescent="0.2">
      <c r="A577" s="156" t="str">
        <f>Egresos!A408</f>
        <v>EEE.31.02.002.000.000</v>
      </c>
      <c r="B577" s="157"/>
      <c r="C577" s="158" t="str">
        <f>Egresos!B408</f>
        <v>Consultorías</v>
      </c>
      <c r="D577" s="159">
        <f>(Egresos!C408)/1000</f>
        <v>0</v>
      </c>
      <c r="E577" s="159">
        <f>(Egresos!D408)/1000</f>
        <v>0</v>
      </c>
      <c r="F577" s="160">
        <f>(Egresos!E408)/1000</f>
        <v>0</v>
      </c>
      <c r="G577" s="159">
        <f>(Egresos!F408)/1000</f>
        <v>0</v>
      </c>
    </row>
    <row r="578" spans="1:7" s="117" customFormat="1" ht="15" x14ac:dyDescent="0.2">
      <c r="A578" s="156" t="str">
        <f>Egresos!A409</f>
        <v>EEE.31.02.003.000.000</v>
      </c>
      <c r="B578" s="157"/>
      <c r="C578" s="158" t="str">
        <f>Egresos!B409</f>
        <v>Terrenos</v>
      </c>
      <c r="D578" s="159">
        <f>(Egresos!C409)/1000</f>
        <v>0</v>
      </c>
      <c r="E578" s="159">
        <f>(Egresos!D409)/1000</f>
        <v>0</v>
      </c>
      <c r="F578" s="160">
        <f>(Egresos!E409)/1000</f>
        <v>0</v>
      </c>
      <c r="G578" s="159">
        <f>(Egresos!F409)/1000</f>
        <v>0</v>
      </c>
    </row>
    <row r="579" spans="1:7" s="117" customFormat="1" ht="15" x14ac:dyDescent="0.2">
      <c r="A579" s="156" t="str">
        <f>Egresos!A410</f>
        <v>EEE.31.02.004.000.000</v>
      </c>
      <c r="B579" s="157"/>
      <c r="C579" s="158" t="str">
        <f>Egresos!B410</f>
        <v>Obras Civiles</v>
      </c>
      <c r="D579" s="159">
        <f>(Egresos!C410)/1000</f>
        <v>0</v>
      </c>
      <c r="E579" s="159">
        <f>(Egresos!D410)/1000</f>
        <v>0</v>
      </c>
      <c r="F579" s="160">
        <f>(Egresos!E410)/1000</f>
        <v>0</v>
      </c>
      <c r="G579" s="159">
        <f>(Egresos!F410)/1000</f>
        <v>0</v>
      </c>
    </row>
    <row r="580" spans="1:7" s="117" customFormat="1" ht="15" x14ac:dyDescent="0.2">
      <c r="A580" s="156" t="str">
        <f>Egresos!A411</f>
        <v>EEE.31.02.005.000.000</v>
      </c>
      <c r="B580" s="157"/>
      <c r="C580" s="158" t="str">
        <f>Egresos!B411</f>
        <v>Equipamiento</v>
      </c>
      <c r="D580" s="159">
        <f>(Egresos!C411)/1000</f>
        <v>0</v>
      </c>
      <c r="E580" s="159">
        <f>(Egresos!D411)/1000</f>
        <v>0</v>
      </c>
      <c r="F580" s="160">
        <f>(Egresos!E411)/1000</f>
        <v>0</v>
      </c>
      <c r="G580" s="159">
        <f>(Egresos!F411)/1000</f>
        <v>0</v>
      </c>
    </row>
    <row r="581" spans="1:7" s="117" customFormat="1" ht="15" x14ac:dyDescent="0.2">
      <c r="A581" s="156" t="str">
        <f>Egresos!A412</f>
        <v>EEE.31.02.006.000.000</v>
      </c>
      <c r="B581" s="157"/>
      <c r="C581" s="158" t="str">
        <f>Egresos!B412</f>
        <v>Equipos</v>
      </c>
      <c r="D581" s="159">
        <f>(Egresos!C412)/1000</f>
        <v>0</v>
      </c>
      <c r="E581" s="159">
        <f>(Egresos!D412)/1000</f>
        <v>0</v>
      </c>
      <c r="F581" s="160">
        <f>(Egresos!E412)/1000</f>
        <v>0</v>
      </c>
      <c r="G581" s="159">
        <f>(Egresos!F412)/1000</f>
        <v>0</v>
      </c>
    </row>
    <row r="582" spans="1:7" s="117" customFormat="1" ht="15" x14ac:dyDescent="0.2">
      <c r="A582" s="156" t="str">
        <f>Egresos!A413</f>
        <v>EEE.31.02.007.000.000</v>
      </c>
      <c r="B582" s="157"/>
      <c r="C582" s="158" t="str">
        <f>Egresos!B413</f>
        <v>Vehículos</v>
      </c>
      <c r="D582" s="159">
        <f>(Egresos!C413)/1000</f>
        <v>0</v>
      </c>
      <c r="E582" s="159">
        <f>(Egresos!D413)/1000</f>
        <v>0</v>
      </c>
      <c r="F582" s="160">
        <f>(Egresos!E413)/1000</f>
        <v>0</v>
      </c>
      <c r="G582" s="159">
        <f>(Egresos!F413)/1000</f>
        <v>0</v>
      </c>
    </row>
    <row r="583" spans="1:7" s="117" customFormat="1" ht="15" x14ac:dyDescent="0.2">
      <c r="A583" s="156" t="str">
        <f>Egresos!A414</f>
        <v>EEE.31.02.999.000.000</v>
      </c>
      <c r="B583" s="157"/>
      <c r="C583" s="158" t="str">
        <f>Egresos!B414</f>
        <v>Otros Gastos</v>
      </c>
      <c r="D583" s="159">
        <f>(Egresos!C414)/1000</f>
        <v>0</v>
      </c>
      <c r="E583" s="159">
        <f>(Egresos!D414)/1000</f>
        <v>0</v>
      </c>
      <c r="F583" s="160">
        <f>(Egresos!E414)/1000</f>
        <v>0</v>
      </c>
      <c r="G583" s="159">
        <f>(Egresos!F414)/1000</f>
        <v>0</v>
      </c>
    </row>
    <row r="584" spans="1:7" s="117" customFormat="1" ht="15" x14ac:dyDescent="0.2">
      <c r="A584" s="156" t="str">
        <f>Egresos!A415</f>
        <v>EEE.32.00.000.000.000</v>
      </c>
      <c r="B584" s="157"/>
      <c r="C584" s="158" t="str">
        <f>Egresos!B415</f>
        <v>CxP PRESTAMOS</v>
      </c>
      <c r="D584" s="159">
        <f>(Egresos!C415)/1000</f>
        <v>0</v>
      </c>
      <c r="E584" s="159">
        <f>(Egresos!D415)/1000</f>
        <v>0</v>
      </c>
      <c r="F584" s="160">
        <f>(Egresos!E415)/1000</f>
        <v>0</v>
      </c>
      <c r="G584" s="159">
        <f>(Egresos!F415)/1000</f>
        <v>0</v>
      </c>
    </row>
    <row r="585" spans="1:7" s="117" customFormat="1" ht="15" x14ac:dyDescent="0.2">
      <c r="A585" s="156" t="str">
        <f>Egresos!A416</f>
        <v>EEE.32.06.000.000.000</v>
      </c>
      <c r="B585" s="157"/>
      <c r="C585" s="158" t="str">
        <f>Egresos!B416</f>
        <v>POR ANTICIPOS A CONTRATISTAS</v>
      </c>
      <c r="D585" s="159">
        <f>(Egresos!C416)/1000</f>
        <v>0</v>
      </c>
      <c r="E585" s="159">
        <f>(Egresos!D416)/1000</f>
        <v>0</v>
      </c>
      <c r="F585" s="160">
        <f>(Egresos!E416)/1000</f>
        <v>0</v>
      </c>
      <c r="G585" s="159">
        <f>(Egresos!F416)/1000</f>
        <v>0</v>
      </c>
    </row>
    <row r="586" spans="1:7" s="117" customFormat="1" ht="15" x14ac:dyDescent="0.2">
      <c r="A586" s="156" t="str">
        <f>Egresos!A417</f>
        <v>EEE.32.09.000.000.000</v>
      </c>
      <c r="B586" s="157"/>
      <c r="C586" s="158" t="str">
        <f>Egresos!B417</f>
        <v>POR VENTAS A PLAZO</v>
      </c>
      <c r="D586" s="159">
        <f>(Egresos!C417)/1000</f>
        <v>0</v>
      </c>
      <c r="E586" s="159">
        <f>(Egresos!D417)/1000</f>
        <v>0</v>
      </c>
      <c r="F586" s="160">
        <f>(Egresos!E417)/1000</f>
        <v>0</v>
      </c>
      <c r="G586" s="159">
        <f>(Egresos!F417)/1000</f>
        <v>0</v>
      </c>
    </row>
    <row r="587" spans="1:7" s="117" customFormat="1" ht="15" x14ac:dyDescent="0.2">
      <c r="A587" s="156" t="str">
        <f>Egresos!A418</f>
        <v>EEE.33.00.000.000.000</v>
      </c>
      <c r="B587" s="157"/>
      <c r="C587" s="158" t="str">
        <f>Egresos!B418</f>
        <v>CxP TRANSFERENCIAS DE CAPITAL</v>
      </c>
      <c r="D587" s="159">
        <f>(Egresos!C418)/1000</f>
        <v>0</v>
      </c>
      <c r="E587" s="159">
        <f>(Egresos!D418)/1000</f>
        <v>0</v>
      </c>
      <c r="F587" s="160">
        <f>(Egresos!E418)/1000</f>
        <v>0</v>
      </c>
      <c r="G587" s="159">
        <f>(Egresos!F418)/1000</f>
        <v>0</v>
      </c>
    </row>
    <row r="588" spans="1:7" s="117" customFormat="1" ht="15" x14ac:dyDescent="0.2">
      <c r="A588" s="156" t="str">
        <f>Egresos!A419</f>
        <v>EEE.33.01.000.000.000</v>
      </c>
      <c r="B588" s="157"/>
      <c r="C588" s="158" t="str">
        <f>Egresos!B419</f>
        <v>AL SECTOR PRIVADO</v>
      </c>
      <c r="D588" s="159">
        <f>(Egresos!C419)/1000</f>
        <v>0</v>
      </c>
      <c r="E588" s="159">
        <f>(Egresos!D419)/1000</f>
        <v>0</v>
      </c>
      <c r="F588" s="160">
        <f>(Egresos!E419)/1000</f>
        <v>0</v>
      </c>
      <c r="G588" s="159">
        <f>(Egresos!F419)/1000</f>
        <v>0</v>
      </c>
    </row>
    <row r="589" spans="1:7" s="117" customFormat="1" ht="15" x14ac:dyDescent="0.2">
      <c r="A589" s="156" t="str">
        <f>Egresos!A420</f>
        <v>EEE.33.03.000.000.000</v>
      </c>
      <c r="B589" s="157"/>
      <c r="C589" s="158" t="str">
        <f>Egresos!B420</f>
        <v>A OTRAS ENTIDADES PUBLICAS</v>
      </c>
      <c r="D589" s="159">
        <f>(Egresos!C420)/1000</f>
        <v>0</v>
      </c>
      <c r="E589" s="159">
        <f>(Egresos!D420)/1000</f>
        <v>0</v>
      </c>
      <c r="F589" s="160">
        <f>(Egresos!E420)/1000</f>
        <v>0</v>
      </c>
      <c r="G589" s="159">
        <f>(Egresos!F420)/1000</f>
        <v>0</v>
      </c>
    </row>
    <row r="590" spans="1:7" s="117" customFormat="1" ht="15" x14ac:dyDescent="0.2">
      <c r="A590" s="156" t="str">
        <f>Egresos!A421</f>
        <v>EEE.33.03.001.000.000</v>
      </c>
      <c r="B590" s="157"/>
      <c r="C590" s="158" t="str">
        <f>Egresos!B421</f>
        <v>A los Servicios Regionales de Vivienda y Urbanización</v>
      </c>
      <c r="D590" s="159">
        <f>(Egresos!C421)/1000</f>
        <v>0</v>
      </c>
      <c r="E590" s="159">
        <f>(Egresos!D421)/1000</f>
        <v>0</v>
      </c>
      <c r="F590" s="160">
        <f>(Egresos!E421)/1000</f>
        <v>0</v>
      </c>
      <c r="G590" s="159">
        <f>(Egresos!F421)/1000</f>
        <v>0</v>
      </c>
    </row>
    <row r="591" spans="1:7" s="117" customFormat="1" ht="15" x14ac:dyDescent="0.2">
      <c r="A591" s="156" t="str">
        <f>Egresos!A422</f>
        <v>EEE.33.03.001.001.000</v>
      </c>
      <c r="B591" s="157"/>
      <c r="C591" s="158" t="str">
        <f>Egresos!B422</f>
        <v>Programa Pavimentos Participativos</v>
      </c>
      <c r="D591" s="159">
        <f>(Egresos!C422)/1000</f>
        <v>0</v>
      </c>
      <c r="E591" s="159">
        <f>(Egresos!D422)/1000</f>
        <v>0</v>
      </c>
      <c r="F591" s="160">
        <f>(Egresos!E422)/1000</f>
        <v>0</v>
      </c>
      <c r="G591" s="159">
        <f>(Egresos!F422)/1000</f>
        <v>0</v>
      </c>
    </row>
    <row r="592" spans="1:7" s="117" customFormat="1" ht="15" x14ac:dyDescent="0.2">
      <c r="A592" s="156" t="str">
        <f>Egresos!A423</f>
        <v>EEE.33.03.001.002.000</v>
      </c>
      <c r="B592" s="157"/>
      <c r="C592" s="158" t="str">
        <f>Egresos!B423</f>
        <v>Programa Mejoramiento Condominios Sociales</v>
      </c>
      <c r="D592" s="159">
        <f>(Egresos!C423)/1000</f>
        <v>0</v>
      </c>
      <c r="E592" s="159">
        <f>(Egresos!D423)/1000</f>
        <v>0</v>
      </c>
      <c r="F592" s="160">
        <f>(Egresos!E423)/1000</f>
        <v>0</v>
      </c>
      <c r="G592" s="159">
        <f>(Egresos!F423)/1000</f>
        <v>0</v>
      </c>
    </row>
    <row r="593" spans="1:7" s="117" customFormat="1" ht="15" x14ac:dyDescent="0.2">
      <c r="A593" s="156" t="str">
        <f>Egresos!A424</f>
        <v>EEE.33.03.001.003.000</v>
      </c>
      <c r="B593" s="157"/>
      <c r="C593" s="158" t="str">
        <f>Egresos!B424</f>
        <v>Programa Rehabilitación de Espacios Públicos</v>
      </c>
      <c r="D593" s="159">
        <f>(Egresos!C424)/1000</f>
        <v>0</v>
      </c>
      <c r="E593" s="159">
        <f>(Egresos!D424)/1000</f>
        <v>0</v>
      </c>
      <c r="F593" s="160">
        <f>(Egresos!E424)/1000</f>
        <v>0</v>
      </c>
      <c r="G593" s="159">
        <f>(Egresos!F424)/1000</f>
        <v>0</v>
      </c>
    </row>
    <row r="594" spans="1:7" s="117" customFormat="1" ht="15" x14ac:dyDescent="0.2">
      <c r="A594" s="156" t="str">
        <f>Egresos!A425</f>
        <v>EEE.33.03.001.004.000</v>
      </c>
      <c r="B594" s="157"/>
      <c r="C594" s="158" t="str">
        <f>Egresos!B425</f>
        <v>Programas Urbanos</v>
      </c>
      <c r="D594" s="159">
        <f>(Egresos!C425)/1000</f>
        <v>0</v>
      </c>
      <c r="E594" s="159">
        <f>(Egresos!D425)/1000</f>
        <v>0</v>
      </c>
      <c r="F594" s="160">
        <f>(Egresos!E425)/1000</f>
        <v>0</v>
      </c>
      <c r="G594" s="159">
        <f>(Egresos!F425)/1000</f>
        <v>0</v>
      </c>
    </row>
    <row r="595" spans="1:7" s="117" customFormat="1" ht="15" x14ac:dyDescent="0.2">
      <c r="A595" s="156" t="str">
        <f>Egresos!A426</f>
        <v>EEE.33.03.099.000.000</v>
      </c>
      <c r="B595" s="157"/>
      <c r="C595" s="158" t="str">
        <f>Egresos!B426</f>
        <v>A Otras Entidades Públicas</v>
      </c>
      <c r="D595" s="159">
        <f>(Egresos!C426)/1000</f>
        <v>0</v>
      </c>
      <c r="E595" s="159">
        <f>(Egresos!D426)/1000</f>
        <v>0</v>
      </c>
      <c r="F595" s="160">
        <f>(Egresos!E426)/1000</f>
        <v>0</v>
      </c>
      <c r="G595" s="159">
        <f>(Egresos!F426)/1000</f>
        <v>0</v>
      </c>
    </row>
    <row r="596" spans="1:7" s="117" customFormat="1" ht="15" x14ac:dyDescent="0.2">
      <c r="A596" s="156" t="str">
        <f>Egresos!A427</f>
        <v>EEE.34.00.000.000.000</v>
      </c>
      <c r="B596" s="157"/>
      <c r="C596" s="158" t="str">
        <f>Egresos!B427</f>
        <v>CxP SERVICIO DE LA DEUDA</v>
      </c>
      <c r="D596" s="159">
        <f>(Egresos!C427)/1000</f>
        <v>3544427</v>
      </c>
      <c r="E596" s="159">
        <f>(Egresos!D427)/1000</f>
        <v>3544427</v>
      </c>
      <c r="F596" s="160">
        <f>(Egresos!E427)/1000</f>
        <v>59390.911</v>
      </c>
      <c r="G596" s="159">
        <f>(Egresos!F427)/1000</f>
        <v>3485036.0890000002</v>
      </c>
    </row>
    <row r="597" spans="1:7" s="117" customFormat="1" ht="15" x14ac:dyDescent="0.2">
      <c r="A597" s="156" t="str">
        <f>Egresos!A428</f>
        <v>EEE.34.01.000.000.000</v>
      </c>
      <c r="B597" s="157"/>
      <c r="C597" s="158" t="str">
        <f>Egresos!B428</f>
        <v>AMORTIZACION DEUDA INTERNA</v>
      </c>
      <c r="D597" s="159">
        <f>(Egresos!C428)/1000</f>
        <v>0</v>
      </c>
      <c r="E597" s="159">
        <f>(Egresos!D428)/1000</f>
        <v>0</v>
      </c>
      <c r="F597" s="160">
        <f>(Egresos!E428)/1000</f>
        <v>0</v>
      </c>
      <c r="G597" s="159">
        <f>(Egresos!F428)/1000</f>
        <v>0</v>
      </c>
    </row>
    <row r="598" spans="1:7" s="117" customFormat="1" ht="15" x14ac:dyDescent="0.2">
      <c r="A598" s="156" t="str">
        <f>Egresos!A429</f>
        <v>EEE.34.01.002.000.000</v>
      </c>
      <c r="B598" s="157"/>
      <c r="C598" s="158" t="str">
        <f>Egresos!B429</f>
        <v>Empréstitos</v>
      </c>
      <c r="D598" s="159">
        <f>(Egresos!C429)/1000</f>
        <v>0</v>
      </c>
      <c r="E598" s="159">
        <f>(Egresos!D429)/1000</f>
        <v>0</v>
      </c>
      <c r="F598" s="160">
        <f>(Egresos!E429)/1000</f>
        <v>0</v>
      </c>
      <c r="G598" s="159">
        <f>(Egresos!F429)/1000</f>
        <v>0</v>
      </c>
    </row>
    <row r="599" spans="1:7" s="117" customFormat="1" ht="15" x14ac:dyDescent="0.2">
      <c r="A599" s="156" t="str">
        <f>Egresos!A430</f>
        <v>EEE.34.01.003.000.000</v>
      </c>
      <c r="B599" s="157"/>
      <c r="C599" s="158" t="str">
        <f>Egresos!B430</f>
        <v>Créditos de Proveedores</v>
      </c>
      <c r="D599" s="159">
        <f>(Egresos!C430)/1000</f>
        <v>0</v>
      </c>
      <c r="E599" s="159">
        <f>(Egresos!D430)/1000</f>
        <v>0</v>
      </c>
      <c r="F599" s="160">
        <f>(Egresos!E430)/1000</f>
        <v>0</v>
      </c>
      <c r="G599" s="159">
        <f>(Egresos!F430)/1000</f>
        <v>0</v>
      </c>
    </row>
    <row r="600" spans="1:7" s="117" customFormat="1" ht="15" x14ac:dyDescent="0.2">
      <c r="A600" s="156" t="str">
        <f>Egresos!A431</f>
        <v>EEE.34.03.000.000.000</v>
      </c>
      <c r="B600" s="157"/>
      <c r="C600" s="158" t="str">
        <f>Egresos!B431</f>
        <v>INTERESES DEUDA INTERNA</v>
      </c>
      <c r="D600" s="159">
        <f>(Egresos!C431)/1000</f>
        <v>0</v>
      </c>
      <c r="E600" s="159">
        <f>(Egresos!D431)/1000</f>
        <v>0</v>
      </c>
      <c r="F600" s="160">
        <f>(Egresos!E431)/1000</f>
        <v>0</v>
      </c>
      <c r="G600" s="159">
        <f>(Egresos!F431)/1000</f>
        <v>0</v>
      </c>
    </row>
    <row r="601" spans="1:7" s="117" customFormat="1" ht="15" x14ac:dyDescent="0.2">
      <c r="A601" s="156" t="str">
        <f>Egresos!A432</f>
        <v>EEE.34.03.002.000.000</v>
      </c>
      <c r="B601" s="157"/>
      <c r="C601" s="158" t="str">
        <f>Egresos!B432</f>
        <v>Empréstitos</v>
      </c>
      <c r="D601" s="159">
        <f>(Egresos!C432)/1000</f>
        <v>0</v>
      </c>
      <c r="E601" s="159">
        <f>(Egresos!D432)/1000</f>
        <v>0</v>
      </c>
      <c r="F601" s="160">
        <f>(Egresos!E432)/1000</f>
        <v>0</v>
      </c>
      <c r="G601" s="159">
        <f>(Egresos!F432)/1000</f>
        <v>0</v>
      </c>
    </row>
    <row r="602" spans="1:7" s="117" customFormat="1" ht="15" x14ac:dyDescent="0.2">
      <c r="A602" s="156" t="str">
        <f>Egresos!A433</f>
        <v>EEE.34.03.003.000.000</v>
      </c>
      <c r="B602" s="157"/>
      <c r="C602" s="158" t="str">
        <f>Egresos!B433</f>
        <v>Créditos de Proveedores</v>
      </c>
      <c r="D602" s="159">
        <f>(Egresos!C433)/1000</f>
        <v>0</v>
      </c>
      <c r="E602" s="159">
        <f>(Egresos!D433)/1000</f>
        <v>0</v>
      </c>
      <c r="F602" s="160">
        <f>(Egresos!E433)/1000</f>
        <v>0</v>
      </c>
      <c r="G602" s="159">
        <f>(Egresos!F433)/1000</f>
        <v>0</v>
      </c>
    </row>
    <row r="603" spans="1:7" s="117" customFormat="1" ht="15" x14ac:dyDescent="0.2">
      <c r="A603" s="156" t="str">
        <f>Egresos!A434</f>
        <v>EEE.34.05.000.000.000</v>
      </c>
      <c r="B603" s="157"/>
      <c r="C603" s="158" t="str">
        <f>Egresos!B434</f>
        <v>OTROS GASTOS FINANC. DEUDA INTERNA</v>
      </c>
      <c r="D603" s="159">
        <f>(Egresos!C434)/1000</f>
        <v>0</v>
      </c>
      <c r="E603" s="159">
        <f>(Egresos!D434)/1000</f>
        <v>0</v>
      </c>
      <c r="F603" s="160">
        <f>(Egresos!E434)/1000</f>
        <v>0</v>
      </c>
      <c r="G603" s="159">
        <f>(Egresos!F434)/1000</f>
        <v>0</v>
      </c>
    </row>
    <row r="604" spans="1:7" s="117" customFormat="1" ht="15" x14ac:dyDescent="0.2">
      <c r="A604" s="156" t="str">
        <f>Egresos!A435</f>
        <v>EEE.34.05.002.000.000</v>
      </c>
      <c r="B604" s="157"/>
      <c r="C604" s="158" t="str">
        <f>Egresos!B435</f>
        <v>Empréstitos</v>
      </c>
      <c r="D604" s="159">
        <f>(Egresos!C435)/1000</f>
        <v>0</v>
      </c>
      <c r="E604" s="159">
        <f>(Egresos!D435)/1000</f>
        <v>0</v>
      </c>
      <c r="F604" s="160">
        <f>(Egresos!E435)/1000</f>
        <v>0</v>
      </c>
      <c r="G604" s="159">
        <f>(Egresos!F435)/1000</f>
        <v>0</v>
      </c>
    </row>
    <row r="605" spans="1:7" s="117" customFormat="1" ht="15" x14ac:dyDescent="0.2">
      <c r="A605" s="156" t="str">
        <f>Egresos!A436</f>
        <v>EEE.34.05.003.000.000</v>
      </c>
      <c r="B605" s="157"/>
      <c r="C605" s="158" t="str">
        <f>Egresos!B436</f>
        <v>Créditos de Proveedores</v>
      </c>
      <c r="D605" s="159">
        <f>(Egresos!C436)/1000</f>
        <v>0</v>
      </c>
      <c r="E605" s="159">
        <f>(Egresos!D436)/1000</f>
        <v>0</v>
      </c>
      <c r="F605" s="160">
        <f>(Egresos!E436)/1000</f>
        <v>0</v>
      </c>
      <c r="G605" s="159">
        <f>(Egresos!F436)/1000</f>
        <v>0</v>
      </c>
    </row>
    <row r="606" spans="1:7" s="117" customFormat="1" ht="15" x14ac:dyDescent="0.2">
      <c r="A606" s="156" t="str">
        <f>Egresos!A437</f>
        <v>EEE.34.07.000.000.000</v>
      </c>
      <c r="B606" s="157"/>
      <c r="C606" s="158" t="str">
        <f>Egresos!B437</f>
        <v>DEUDA FLOTANTE</v>
      </c>
      <c r="D606" s="159">
        <f>(Egresos!C437)/1000</f>
        <v>3544427</v>
      </c>
      <c r="E606" s="159">
        <f>(Egresos!D437)/1000</f>
        <v>3544427</v>
      </c>
      <c r="F606" s="160">
        <f>(Egresos!E437)/1000</f>
        <v>59390.911</v>
      </c>
      <c r="G606" s="159">
        <f>(Egresos!F437)/1000</f>
        <v>3485036.0890000002</v>
      </c>
    </row>
    <row r="607" spans="1:7" s="117" customFormat="1" ht="15" x14ac:dyDescent="0.2">
      <c r="A607" s="156" t="str">
        <f>Egresos!A438</f>
        <v>EEE.35.00.000.000.000</v>
      </c>
      <c r="B607" s="157"/>
      <c r="C607" s="158" t="str">
        <f>Egresos!B438</f>
        <v>SALDO FINAL DE CAJA</v>
      </c>
      <c r="D607" s="159">
        <f>(Egresos!C438)/1000</f>
        <v>0</v>
      </c>
      <c r="E607" s="159">
        <f>(Egresos!D438)/1000</f>
        <v>0</v>
      </c>
      <c r="F607" s="183">
        <f>(Egresos!E438)/1000</f>
        <v>0</v>
      </c>
      <c r="G607" s="159">
        <f>(Egresos!F438)/1000</f>
        <v>0</v>
      </c>
    </row>
    <row r="608" spans="1:7" ht="15" x14ac:dyDescent="0.2">
      <c r="A608" s="184"/>
      <c r="B608" s="185"/>
      <c r="C608" s="186"/>
      <c r="D608" s="187"/>
      <c r="E608" s="188"/>
      <c r="F608" s="189"/>
      <c r="G608" s="190"/>
    </row>
    <row r="609" spans="1:7" ht="15" x14ac:dyDescent="0.2">
      <c r="A609" s="191"/>
      <c r="B609" s="192"/>
      <c r="C609" s="193"/>
      <c r="D609" s="194"/>
      <c r="E609" s="195"/>
      <c r="F609" s="196"/>
      <c r="G609" s="197"/>
    </row>
  </sheetData>
  <mergeCells count="12">
    <mergeCell ref="A609:C609"/>
    <mergeCell ref="A1:A2"/>
    <mergeCell ref="B1:G1"/>
    <mergeCell ref="B4:G4"/>
    <mergeCell ref="B5:G5"/>
    <mergeCell ref="B6:G6"/>
    <mergeCell ref="B8:G8"/>
    <mergeCell ref="B10:G10"/>
    <mergeCell ref="A11:B11"/>
    <mergeCell ref="A167:C167"/>
    <mergeCell ref="B169:G169"/>
    <mergeCell ref="B170:G170"/>
  </mergeCells>
  <pageMargins left="0.39370078740157483" right="0.39370078740157483" top="0.78740157480314965" bottom="1.1484881889763781" header="0.78740157480314965" footer="0.78740157480314965"/>
  <pageSetup scale="64" fitToHeight="0" orientation="portrait" r:id="rId1"/>
  <headerFooter alignWithMargins="0">
    <oddFooter>&amp;L&amp;C&amp;"Arial"&amp;8&amp;P 
/ 
&amp;N 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1"/>
  <sheetViews>
    <sheetView topLeftCell="A128" zoomScaleNormal="100" workbookViewId="0">
      <selection activeCell="E105" sqref="E105"/>
    </sheetView>
  </sheetViews>
  <sheetFormatPr baseColWidth="10" defaultRowHeight="15" x14ac:dyDescent="0.3"/>
  <cols>
    <col min="1" max="1" width="23.85546875" style="11" bestFit="1" customWidth="1"/>
    <col min="2" max="2" width="44.5703125" style="11" customWidth="1"/>
    <col min="3" max="3" width="18.42578125" style="11" bestFit="1" customWidth="1"/>
    <col min="4" max="5" width="16.28515625" style="11" bestFit="1" customWidth="1"/>
    <col min="6" max="6" width="17" style="11" customWidth="1"/>
    <col min="7" max="7" width="11.42578125" style="53"/>
    <col min="8" max="16384" width="11.42578125" style="11"/>
  </cols>
  <sheetData>
    <row r="1" spans="1:9" s="5" customFormat="1" ht="73.5" customHeight="1" x14ac:dyDescent="0.2">
      <c r="A1" s="3" t="s">
        <v>311</v>
      </c>
      <c r="B1" s="3" t="s">
        <v>312</v>
      </c>
      <c r="C1" s="3" t="s">
        <v>313</v>
      </c>
      <c r="D1" s="3" t="s">
        <v>314</v>
      </c>
      <c r="E1" s="3" t="s">
        <v>315</v>
      </c>
      <c r="F1" s="3" t="s">
        <v>316</v>
      </c>
      <c r="G1" s="4"/>
    </row>
    <row r="2" spans="1:9" ht="27.75" x14ac:dyDescent="0.3">
      <c r="A2" s="6" t="s">
        <v>317</v>
      </c>
      <c r="B2" s="7" t="s">
        <v>318</v>
      </c>
      <c r="C2" s="8">
        <f>SUM(C3+C20+C26+C27)</f>
        <v>0</v>
      </c>
      <c r="D2" s="8">
        <f>SUM(D3+D20+D26+D27)</f>
        <v>0</v>
      </c>
      <c r="E2" s="8">
        <f>SUM(E3+E20+E26+E27)</f>
        <v>0</v>
      </c>
      <c r="F2" s="8">
        <f>SUM(F3+F20+F26+F27)</f>
        <v>0</v>
      </c>
      <c r="G2" s="9" t="s">
        <v>319</v>
      </c>
      <c r="H2" s="10"/>
      <c r="I2" s="10"/>
    </row>
    <row r="3" spans="1:9" x14ac:dyDescent="0.3">
      <c r="A3" s="12" t="s">
        <v>320</v>
      </c>
      <c r="B3" s="13" t="s">
        <v>321</v>
      </c>
      <c r="C3" s="14">
        <f>SUM(C4+C7+C11+C17+C19)</f>
        <v>0</v>
      </c>
      <c r="D3" s="14">
        <f>SUM(D4+D7+D11+D17+D19)</f>
        <v>0</v>
      </c>
      <c r="E3" s="14">
        <f>SUM(E4+E7+E11+E17+E19)</f>
        <v>0</v>
      </c>
      <c r="F3" s="14">
        <f>SUM(F4+F7+F11+F17+F19)</f>
        <v>0</v>
      </c>
      <c r="G3" s="15"/>
      <c r="H3" s="10"/>
      <c r="I3" s="10"/>
    </row>
    <row r="4" spans="1:9" x14ac:dyDescent="0.3">
      <c r="A4" s="16" t="s">
        <v>322</v>
      </c>
      <c r="B4" s="17" t="s">
        <v>323</v>
      </c>
      <c r="C4" s="18">
        <f>SUM(C5+C6)</f>
        <v>0</v>
      </c>
      <c r="D4" s="18">
        <f>SUM(D5+D6)</f>
        <v>0</v>
      </c>
      <c r="E4" s="18">
        <f>SUM(E5+E6)</f>
        <v>0</v>
      </c>
      <c r="F4" s="18">
        <f>SUM(F5+F6)</f>
        <v>0</v>
      </c>
      <c r="G4" s="15"/>
      <c r="H4" s="10"/>
      <c r="I4" s="10"/>
    </row>
    <row r="5" spans="1:9" x14ac:dyDescent="0.3">
      <c r="A5" s="19" t="s">
        <v>324</v>
      </c>
      <c r="B5" s="20" t="s">
        <v>325</v>
      </c>
      <c r="C5" s="21"/>
      <c r="D5" s="21"/>
      <c r="E5" s="21">
        <f>SUMIF(Balance!$AB$97:$AB$180,Ingresos!A5,Balance!$X$97:$Y$180)</f>
        <v>0</v>
      </c>
      <c r="F5" s="21"/>
      <c r="G5" s="22"/>
    </row>
    <row r="6" spans="1:9" x14ac:dyDescent="0.3">
      <c r="A6" s="19" t="s">
        <v>326</v>
      </c>
      <c r="B6" s="20" t="s">
        <v>327</v>
      </c>
      <c r="C6" s="21"/>
      <c r="D6" s="21"/>
      <c r="E6" s="21">
        <f>SUMIF(Balance!$AB$97:$AB$180,Ingresos!A6,Balance!$X$97:$Y$180)</f>
        <v>0</v>
      </c>
      <c r="F6" s="21"/>
      <c r="G6" s="22"/>
    </row>
    <row r="7" spans="1:9" x14ac:dyDescent="0.3">
      <c r="A7" s="16" t="s">
        <v>328</v>
      </c>
      <c r="B7" s="17" t="s">
        <v>329</v>
      </c>
      <c r="C7" s="18">
        <f>SUM(C8+C9+C10)</f>
        <v>0</v>
      </c>
      <c r="D7" s="18">
        <f>SUM(D8+D9+D10)</f>
        <v>0</v>
      </c>
      <c r="E7" s="18">
        <f>SUM(E8+E9+E10)</f>
        <v>0</v>
      </c>
      <c r="F7" s="18">
        <f>SUM(F8+F9+F10)</f>
        <v>0</v>
      </c>
      <c r="G7" s="15"/>
      <c r="H7" s="10"/>
      <c r="I7" s="10"/>
    </row>
    <row r="8" spans="1:9" x14ac:dyDescent="0.3">
      <c r="A8" s="19" t="s">
        <v>330</v>
      </c>
      <c r="B8" s="20" t="s">
        <v>331</v>
      </c>
      <c r="C8" s="21"/>
      <c r="D8" s="21"/>
      <c r="E8" s="21">
        <f>SUMIF(Balance!$AB$97:$AB$180,Ingresos!A8,Balance!$X$97:$Y$180)</f>
        <v>0</v>
      </c>
      <c r="F8" s="21"/>
      <c r="G8" s="22"/>
    </row>
    <row r="9" spans="1:9" x14ac:dyDescent="0.3">
      <c r="A9" s="19" t="s">
        <v>332</v>
      </c>
      <c r="B9" s="20" t="s">
        <v>333</v>
      </c>
      <c r="C9" s="21"/>
      <c r="D9" s="21"/>
      <c r="E9" s="21">
        <f>SUMIF(Balance!$AB$97:$AB$180,Ingresos!A9,Balance!$X$97:$Y$180)</f>
        <v>0</v>
      </c>
      <c r="F9" s="21"/>
      <c r="G9" s="22"/>
    </row>
    <row r="10" spans="1:9" x14ac:dyDescent="0.3">
      <c r="A10" s="19" t="s">
        <v>334</v>
      </c>
      <c r="B10" s="20" t="s">
        <v>335</v>
      </c>
      <c r="C10" s="21"/>
      <c r="D10" s="21"/>
      <c r="E10" s="21">
        <f>SUMIF(Balance!$AB$97:$AB$180,Ingresos!A10,Balance!$X$97:$Y$180)</f>
        <v>0</v>
      </c>
      <c r="F10" s="21"/>
      <c r="G10" s="22"/>
    </row>
    <row r="11" spans="1:9" x14ac:dyDescent="0.3">
      <c r="A11" s="16" t="s">
        <v>336</v>
      </c>
      <c r="B11" s="17" t="s">
        <v>337</v>
      </c>
      <c r="C11" s="18">
        <f>SUM(C12+C13+C14+C15+C16)</f>
        <v>0</v>
      </c>
      <c r="D11" s="18">
        <f>SUM(D12+D13+D14+D15+D16)</f>
        <v>0</v>
      </c>
      <c r="E11" s="18">
        <f>SUM(E12+E13+E14+E15+E16)</f>
        <v>0</v>
      </c>
      <c r="F11" s="18">
        <f>SUM(F12+F13+F14+F15+F16)</f>
        <v>0</v>
      </c>
      <c r="G11" s="15"/>
      <c r="H11" s="10"/>
      <c r="I11" s="10"/>
    </row>
    <row r="12" spans="1:9" x14ac:dyDescent="0.3">
      <c r="A12" s="19" t="s">
        <v>338</v>
      </c>
      <c r="B12" s="20" t="s">
        <v>339</v>
      </c>
      <c r="C12" s="21"/>
      <c r="D12" s="21"/>
      <c r="E12" s="21">
        <f>SUMIF(Balance!$AB$97:$AB$180,Ingresos!A12,Balance!$X$97:$Y$180)</f>
        <v>0</v>
      </c>
      <c r="F12" s="21"/>
      <c r="G12" s="22"/>
    </row>
    <row r="13" spans="1:9" x14ac:dyDescent="0.3">
      <c r="A13" s="19" t="s">
        <v>340</v>
      </c>
      <c r="B13" s="20" t="s">
        <v>341</v>
      </c>
      <c r="C13" s="21"/>
      <c r="D13" s="21"/>
      <c r="E13" s="21">
        <f>SUMIF(Balance!$AB$97:$AB$180,Ingresos!A13,Balance!$X$97:$Y$180)</f>
        <v>0</v>
      </c>
      <c r="F13" s="21"/>
      <c r="G13" s="22"/>
    </row>
    <row r="14" spans="1:9" x14ac:dyDescent="0.3">
      <c r="A14" s="19" t="s">
        <v>342</v>
      </c>
      <c r="B14" s="20" t="s">
        <v>343</v>
      </c>
      <c r="C14" s="21"/>
      <c r="D14" s="21"/>
      <c r="E14" s="21">
        <f>SUMIF(Balance!$AB$97:$AB$180,Ingresos!A14,Balance!$X$97:$Y$180)</f>
        <v>0</v>
      </c>
      <c r="F14" s="21"/>
      <c r="G14" s="22"/>
    </row>
    <row r="15" spans="1:9" x14ac:dyDescent="0.3">
      <c r="A15" s="19" t="s">
        <v>344</v>
      </c>
      <c r="B15" s="20" t="s">
        <v>345</v>
      </c>
      <c r="C15" s="21"/>
      <c r="D15" s="21"/>
      <c r="E15" s="21">
        <f>SUMIF(Balance!$AB$97:$AB$180,Ingresos!A15,Balance!$X$97:$Y$180)</f>
        <v>0</v>
      </c>
      <c r="F15" s="21"/>
      <c r="G15" s="22"/>
    </row>
    <row r="16" spans="1:9" x14ac:dyDescent="0.3">
      <c r="A16" s="19" t="s">
        <v>346</v>
      </c>
      <c r="B16" s="20" t="s">
        <v>347</v>
      </c>
      <c r="C16" s="21"/>
      <c r="D16" s="21"/>
      <c r="E16" s="21">
        <f>SUMIF(Balance!$AB$97:$AB$180,Ingresos!A16,Balance!$X$97:$Y$180)</f>
        <v>0</v>
      </c>
      <c r="F16" s="21"/>
      <c r="G16" s="22"/>
    </row>
    <row r="17" spans="1:9" x14ac:dyDescent="0.3">
      <c r="A17" s="16" t="s">
        <v>348</v>
      </c>
      <c r="B17" s="17" t="s">
        <v>349</v>
      </c>
      <c r="C17" s="18">
        <f>SUM(C18)</f>
        <v>0</v>
      </c>
      <c r="D17" s="18">
        <f>SUM(D18)</f>
        <v>0</v>
      </c>
      <c r="E17" s="18">
        <f>SUM(E18)</f>
        <v>0</v>
      </c>
      <c r="F17" s="18">
        <f>SUM(F18)</f>
        <v>0</v>
      </c>
      <c r="G17" s="15"/>
      <c r="H17" s="10"/>
      <c r="I17" s="10"/>
    </row>
    <row r="18" spans="1:9" x14ac:dyDescent="0.3">
      <c r="A18" s="19" t="s">
        <v>350</v>
      </c>
      <c r="B18" s="20" t="s">
        <v>351</v>
      </c>
      <c r="C18" s="23"/>
      <c r="D18" s="23"/>
      <c r="E18" s="21">
        <f>SUMIF(Balance!$AB$97:$AB$180,Ingresos!A18,Balance!$X$97:$Y$180)</f>
        <v>0</v>
      </c>
      <c r="F18" s="23"/>
      <c r="G18" s="22"/>
    </row>
    <row r="19" spans="1:9" x14ac:dyDescent="0.3">
      <c r="A19" s="16" t="s">
        <v>352</v>
      </c>
      <c r="B19" s="17" t="s">
        <v>353</v>
      </c>
      <c r="C19" s="23"/>
      <c r="D19" s="23"/>
      <c r="E19" s="21">
        <f>SUMIF(Balance!$AB$97:$AB$180,Ingresos!A19,Balance!$X$97:$Y$180)</f>
        <v>0</v>
      </c>
      <c r="F19" s="23"/>
      <c r="G19" s="22"/>
    </row>
    <row r="20" spans="1:9" x14ac:dyDescent="0.3">
      <c r="A20" s="12" t="s">
        <v>354</v>
      </c>
      <c r="B20" s="13" t="s">
        <v>355</v>
      </c>
      <c r="C20" s="14">
        <f>SUM(C21+C24+C25)</f>
        <v>0</v>
      </c>
      <c r="D20" s="14">
        <f>SUM(D21+D24+D25)</f>
        <v>0</v>
      </c>
      <c r="E20" s="14">
        <f>SUM(E21+E24+E25)</f>
        <v>0</v>
      </c>
      <c r="F20" s="14">
        <f>SUM(F21+F24+F25)</f>
        <v>0</v>
      </c>
      <c r="G20" s="15"/>
      <c r="H20" s="10"/>
      <c r="I20" s="10"/>
    </row>
    <row r="21" spans="1:9" x14ac:dyDescent="0.3">
      <c r="A21" s="16" t="s">
        <v>356</v>
      </c>
      <c r="B21" s="17" t="s">
        <v>357</v>
      </c>
      <c r="C21" s="18">
        <f>SUM(C22+C23)</f>
        <v>0</v>
      </c>
      <c r="D21" s="18">
        <f>SUM(D22+D23)</f>
        <v>0</v>
      </c>
      <c r="E21" s="18">
        <f>SUM(E22+E23)</f>
        <v>0</v>
      </c>
      <c r="F21" s="18">
        <f>SUM(F22+F23)</f>
        <v>0</v>
      </c>
      <c r="G21" s="15"/>
      <c r="H21" s="10"/>
      <c r="I21" s="10"/>
    </row>
    <row r="22" spans="1:9" x14ac:dyDescent="0.3">
      <c r="A22" s="19" t="s">
        <v>358</v>
      </c>
      <c r="B22" s="20" t="s">
        <v>325</v>
      </c>
      <c r="C22" s="23"/>
      <c r="D22" s="23"/>
      <c r="E22" s="21">
        <f>SUMIF(Balance!$AB$97:$AB$180,Ingresos!A22,Balance!$X$97:$Y$180)</f>
        <v>0</v>
      </c>
      <c r="F22" s="23"/>
      <c r="G22" s="22"/>
    </row>
    <row r="23" spans="1:9" x14ac:dyDescent="0.3">
      <c r="A23" s="19" t="s">
        <v>359</v>
      </c>
      <c r="B23" s="20" t="s">
        <v>327</v>
      </c>
      <c r="C23" s="23"/>
      <c r="D23" s="23"/>
      <c r="E23" s="21">
        <f>SUMIF(Balance!$AB$97:$AB$180,Ingresos!A23,Balance!$X$97:$Y$180)</f>
        <v>0</v>
      </c>
      <c r="F23" s="23"/>
      <c r="G23" s="22"/>
    </row>
    <row r="24" spans="1:9" x14ac:dyDescent="0.3">
      <c r="A24" s="16" t="s">
        <v>360</v>
      </c>
      <c r="B24" s="17" t="s">
        <v>361</v>
      </c>
      <c r="C24" s="23"/>
      <c r="D24" s="23"/>
      <c r="E24" s="21">
        <f>SUMIF(Balance!$AB$97:$AB$180,Ingresos!A24,Balance!$X$97:$Y$180)</f>
        <v>0</v>
      </c>
      <c r="F24" s="23"/>
      <c r="G24" s="22"/>
    </row>
    <row r="25" spans="1:9" x14ac:dyDescent="0.3">
      <c r="A25" s="16" t="s">
        <v>362</v>
      </c>
      <c r="B25" s="17" t="s">
        <v>347</v>
      </c>
      <c r="C25" s="23"/>
      <c r="D25" s="23"/>
      <c r="E25" s="21">
        <f>SUMIF(Balance!$AB$97:$AB$180,Ingresos!A25,Balance!$X$97:$Y$180)</f>
        <v>0</v>
      </c>
      <c r="F25" s="23"/>
      <c r="G25" s="22"/>
    </row>
    <row r="26" spans="1:9" ht="27.75" x14ac:dyDescent="0.3">
      <c r="A26" s="12" t="s">
        <v>363</v>
      </c>
      <c r="B26" s="13" t="s">
        <v>364</v>
      </c>
      <c r="C26" s="24"/>
      <c r="D26" s="24"/>
      <c r="E26" s="21">
        <f>SUMIF(Balance!$AB$97:$AB$180,Ingresos!A26,Balance!$X$97:$Y$180)</f>
        <v>0</v>
      </c>
      <c r="F26" s="24"/>
      <c r="G26" s="22"/>
    </row>
    <row r="27" spans="1:9" x14ac:dyDescent="0.3">
      <c r="A27" s="12" t="s">
        <v>365</v>
      </c>
      <c r="B27" s="13" t="s">
        <v>366</v>
      </c>
      <c r="C27" s="24"/>
      <c r="D27" s="24"/>
      <c r="E27" s="21">
        <f>SUMIF(Balance!$AB$97:$AB$180,Ingresos!A27,Balance!$X$97:$Y$180)</f>
        <v>0</v>
      </c>
      <c r="F27" s="24"/>
      <c r="G27" s="22"/>
    </row>
    <row r="28" spans="1:9" x14ac:dyDescent="0.3">
      <c r="A28" s="6" t="s">
        <v>367</v>
      </c>
      <c r="B28" s="7" t="s">
        <v>368</v>
      </c>
      <c r="C28" s="8">
        <f>SUM(C29+C30+C58)</f>
        <v>16379500000</v>
      </c>
      <c r="D28" s="8">
        <f>SUM(D29+D30+D58)</f>
        <v>16379500000</v>
      </c>
      <c r="E28" s="8">
        <f>SUM(E29+E30+E58)</f>
        <v>9671655169</v>
      </c>
      <c r="F28" s="8">
        <f>SUM(F29+F30+F58)</f>
        <v>6707844831</v>
      </c>
      <c r="G28" s="9" t="s">
        <v>319</v>
      </c>
      <c r="H28" s="10"/>
      <c r="I28" s="10"/>
    </row>
    <row r="29" spans="1:9" x14ac:dyDescent="0.3">
      <c r="A29" s="12" t="s">
        <v>369</v>
      </c>
      <c r="B29" s="13" t="s">
        <v>370</v>
      </c>
      <c r="C29" s="24"/>
      <c r="D29" s="24"/>
      <c r="E29" s="21">
        <f>SUMIF(Balance!$AB$97:$AB$180,Ingresos!A29,Balance!$X$97:$Y$180)</f>
        <v>145285425</v>
      </c>
      <c r="F29" s="21">
        <f t="shared" ref="F29" si="0">+D29-E29</f>
        <v>-145285425</v>
      </c>
      <c r="G29" s="22"/>
    </row>
    <row r="30" spans="1:9" x14ac:dyDescent="0.3">
      <c r="A30" s="12" t="s">
        <v>371</v>
      </c>
      <c r="B30" s="25" t="s">
        <v>372</v>
      </c>
      <c r="C30" s="14">
        <f>SUM(C31+C34+C40+C42+C44+C48+C55+C56+C57+C52)</f>
        <v>16379500000</v>
      </c>
      <c r="D30" s="14">
        <f>SUM(D31+D34+D40+D42+D44+D48+D55+D56+D57+D52)</f>
        <v>16379500000</v>
      </c>
      <c r="E30" s="14">
        <f>SUM(E31+E34+E40+E42+E44+E48+E55+E56+E57+E52)</f>
        <v>9526369744</v>
      </c>
      <c r="F30" s="14">
        <f>SUM(F31+F34+F40+F42+F44+F48+F55+F56+F57+F52)</f>
        <v>6853130256</v>
      </c>
      <c r="G30" s="15"/>
      <c r="H30" s="10"/>
      <c r="I30" s="10"/>
    </row>
    <row r="31" spans="1:9" ht="27.75" x14ac:dyDescent="0.3">
      <c r="A31" s="16" t="s">
        <v>373</v>
      </c>
      <c r="B31" s="17" t="s">
        <v>374</v>
      </c>
      <c r="C31" s="18">
        <f>SUM(C32+C33)</f>
        <v>0</v>
      </c>
      <c r="D31" s="18">
        <f>SUM(D32+D33)</f>
        <v>0</v>
      </c>
      <c r="E31" s="18">
        <f>SUM(E32+E33)</f>
        <v>0</v>
      </c>
      <c r="F31" s="18">
        <f>SUM(F32+F33)</f>
        <v>0</v>
      </c>
      <c r="G31" s="15"/>
      <c r="H31" s="10"/>
      <c r="I31" s="10"/>
    </row>
    <row r="32" spans="1:9" x14ac:dyDescent="0.3">
      <c r="A32" s="19" t="s">
        <v>375</v>
      </c>
      <c r="B32" s="20" t="s">
        <v>376</v>
      </c>
      <c r="C32" s="21"/>
      <c r="D32" s="21"/>
      <c r="E32" s="21">
        <f>SUMIF(Balance!$AB$97:$AB$180,Ingresos!A32,Balance!$X$97:$Y$180)</f>
        <v>0</v>
      </c>
      <c r="F32" s="21"/>
      <c r="G32" s="22"/>
    </row>
    <row r="33" spans="1:14" x14ac:dyDescent="0.3">
      <c r="A33" s="19" t="s">
        <v>377</v>
      </c>
      <c r="B33" s="20" t="s">
        <v>378</v>
      </c>
      <c r="C33" s="21"/>
      <c r="D33" s="21"/>
      <c r="E33" s="21">
        <f>SUMIF(Balance!$AB$97:$AB$180,Ingresos!A33,Balance!$X$97:$Y$180)</f>
        <v>0</v>
      </c>
      <c r="F33" s="21"/>
      <c r="G33" s="22"/>
    </row>
    <row r="34" spans="1:14" x14ac:dyDescent="0.3">
      <c r="A34" s="16" t="s">
        <v>379</v>
      </c>
      <c r="B34" s="17" t="s">
        <v>380</v>
      </c>
      <c r="C34" s="18">
        <f>C35+C36+C37+C38+C39</f>
        <v>14584500000</v>
      </c>
      <c r="D34" s="18">
        <f>D35+D36+D37+D38+D39</f>
        <v>14584500000</v>
      </c>
      <c r="E34" s="18">
        <f>E35+E36+E37+E38+E39</f>
        <v>8561808388</v>
      </c>
      <c r="F34" s="18">
        <f>F35+F36+F37+F38+F39</f>
        <v>6022691612</v>
      </c>
      <c r="G34" s="15"/>
      <c r="H34" s="26"/>
      <c r="I34" s="26"/>
      <c r="J34" s="27"/>
      <c r="K34" s="27"/>
      <c r="L34" s="27"/>
      <c r="M34" s="27"/>
      <c r="N34" s="27"/>
    </row>
    <row r="35" spans="1:14" x14ac:dyDescent="0.3">
      <c r="A35" s="19" t="s">
        <v>381</v>
      </c>
      <c r="B35" s="20" t="s">
        <v>382</v>
      </c>
      <c r="C35" s="21">
        <v>11072000000</v>
      </c>
      <c r="D35" s="21">
        <v>11072000000</v>
      </c>
      <c r="E35" s="21">
        <f>SUMIF(Balance!$AB$97:$AB$180,Ingresos!A35,Balance!$X$97:$Y$180)</f>
        <v>4490632242</v>
      </c>
      <c r="F35" s="21">
        <f>+D35-E35</f>
        <v>6581367758</v>
      </c>
      <c r="G35" s="28"/>
      <c r="H35" s="27"/>
      <c r="I35" s="27"/>
      <c r="J35" s="27"/>
      <c r="K35" s="27"/>
      <c r="L35" s="27"/>
      <c r="M35" s="27"/>
      <c r="N35" s="27"/>
    </row>
    <row r="36" spans="1:14" ht="28.5" x14ac:dyDescent="0.3">
      <c r="A36" s="19" t="s">
        <v>383</v>
      </c>
      <c r="B36" s="20" t="s">
        <v>384</v>
      </c>
      <c r="C36" s="21"/>
      <c r="D36" s="21"/>
      <c r="E36" s="21">
        <f>SUMIF(Balance!$AB$97:$AB$180,Ingresos!A36,Balance!$X$97:$Y$180)</f>
        <v>4071176146</v>
      </c>
      <c r="F36" s="21">
        <f t="shared" ref="F36:F39" si="1">+D36-E36</f>
        <v>-4071176146</v>
      </c>
      <c r="G36" s="28"/>
      <c r="H36" s="27"/>
      <c r="I36" s="27"/>
      <c r="J36" s="27"/>
      <c r="K36" s="27"/>
      <c r="L36" s="27"/>
      <c r="M36" s="27"/>
      <c r="N36" s="27"/>
    </row>
    <row r="37" spans="1:14" x14ac:dyDescent="0.3">
      <c r="A37" s="19" t="s">
        <v>385</v>
      </c>
      <c r="B37" s="20" t="s">
        <v>386</v>
      </c>
      <c r="C37" s="21">
        <v>62000000</v>
      </c>
      <c r="D37" s="21">
        <v>62000000</v>
      </c>
      <c r="E37" s="21">
        <f>SUMIF(Balance!$AB$97:$AB$180,Ingresos!A37,Balance!$X$97:$Y$180)</f>
        <v>0</v>
      </c>
      <c r="F37" s="21">
        <f t="shared" si="1"/>
        <v>62000000</v>
      </c>
      <c r="G37" s="29"/>
      <c r="H37" s="27"/>
      <c r="I37" s="27"/>
      <c r="J37" s="27"/>
      <c r="K37" s="27"/>
      <c r="L37" s="27"/>
      <c r="M37" s="27"/>
      <c r="N37" s="27"/>
    </row>
    <row r="38" spans="1:14" x14ac:dyDescent="0.3">
      <c r="A38" s="19" t="s">
        <v>387</v>
      </c>
      <c r="B38" s="20" t="s">
        <v>388</v>
      </c>
      <c r="C38" s="21"/>
      <c r="D38" s="21"/>
      <c r="E38" s="21">
        <f>SUMIF(Balance!$AB$97:$AB$180,Ingresos!A38,Balance!$X$97:$Y$180)</f>
        <v>0</v>
      </c>
      <c r="F38" s="21">
        <f t="shared" si="1"/>
        <v>0</v>
      </c>
      <c r="G38" s="22"/>
      <c r="H38" s="27"/>
      <c r="I38" s="27"/>
      <c r="J38" s="27"/>
      <c r="K38" s="27"/>
      <c r="L38" s="27"/>
      <c r="M38" s="27"/>
      <c r="N38" s="27"/>
    </row>
    <row r="39" spans="1:14" x14ac:dyDescent="0.3">
      <c r="A39" s="19" t="s">
        <v>389</v>
      </c>
      <c r="B39" s="20" t="s">
        <v>347</v>
      </c>
      <c r="C39" s="21">
        <v>3450500000</v>
      </c>
      <c r="D39" s="21">
        <v>3450500000</v>
      </c>
      <c r="E39" s="21">
        <f>SUMIF(Balance!$AB$97:$AB$180,Ingresos!A39,Balance!$X$97:$Y$180)</f>
        <v>0</v>
      </c>
      <c r="F39" s="21">
        <f t="shared" si="1"/>
        <v>3450500000</v>
      </c>
      <c r="G39" s="22"/>
    </row>
    <row r="40" spans="1:14" x14ac:dyDescent="0.3">
      <c r="A40" s="16" t="s">
        <v>390</v>
      </c>
      <c r="B40" s="17" t="s">
        <v>391</v>
      </c>
      <c r="C40" s="18">
        <f>SUM(C41)</f>
        <v>0</v>
      </c>
      <c r="D40" s="18">
        <f>SUM(D41)</f>
        <v>0</v>
      </c>
      <c r="E40" s="18">
        <f>SUM(E41)</f>
        <v>0</v>
      </c>
      <c r="F40" s="18">
        <f>SUM(F41)</f>
        <v>0</v>
      </c>
      <c r="G40" s="15"/>
      <c r="H40" s="10"/>
      <c r="I40" s="10"/>
    </row>
    <row r="41" spans="1:14" x14ac:dyDescent="0.3">
      <c r="A41" s="19" t="s">
        <v>392</v>
      </c>
      <c r="B41" s="20" t="s">
        <v>393</v>
      </c>
      <c r="C41" s="21"/>
      <c r="D41" s="21"/>
      <c r="E41" s="21">
        <f>SUMIF(Balance!$AB$97:$AB$180,Ingresos!A41,Balance!$X$97:$Y$180)</f>
        <v>0</v>
      </c>
      <c r="F41" s="21"/>
      <c r="G41" s="22"/>
    </row>
    <row r="42" spans="1:14" x14ac:dyDescent="0.3">
      <c r="A42" s="16" t="s">
        <v>394</v>
      </c>
      <c r="B42" s="17" t="s">
        <v>395</v>
      </c>
      <c r="C42" s="18">
        <f>SUM(C43)</f>
        <v>0</v>
      </c>
      <c r="D42" s="18">
        <f>SUM(D43)</f>
        <v>0</v>
      </c>
      <c r="E42" s="18">
        <f>SUM(E43)</f>
        <v>0</v>
      </c>
      <c r="F42" s="18">
        <f>SUM(F43)</f>
        <v>0</v>
      </c>
      <c r="G42" s="15"/>
      <c r="H42" s="10"/>
      <c r="I42" s="10"/>
    </row>
    <row r="43" spans="1:14" x14ac:dyDescent="0.3">
      <c r="A43" s="19" t="s">
        <v>396</v>
      </c>
      <c r="B43" s="20" t="s">
        <v>397</v>
      </c>
      <c r="C43" s="21"/>
      <c r="D43" s="21"/>
      <c r="E43" s="21">
        <f>SUMIF(Balance!$AB$97:$AB$180,Ingresos!A43,Balance!$X$97:$Y$180)</f>
        <v>0</v>
      </c>
      <c r="F43" s="21"/>
      <c r="G43" s="22"/>
    </row>
    <row r="44" spans="1:14" x14ac:dyDescent="0.3">
      <c r="A44" s="16" t="s">
        <v>398</v>
      </c>
      <c r="B44" s="17" t="s">
        <v>399</v>
      </c>
      <c r="C44" s="18">
        <f>SUM(C45+C46+C47)</f>
        <v>0</v>
      </c>
      <c r="D44" s="18">
        <f>SUM(D45+D46+D47)</f>
        <v>0</v>
      </c>
      <c r="E44" s="18">
        <f>SUM(E45+E46+E47)</f>
        <v>112681956</v>
      </c>
      <c r="F44" s="18">
        <f>SUM(F45+F46+F47)</f>
        <v>-112681956</v>
      </c>
      <c r="G44" s="15"/>
      <c r="H44" s="10"/>
      <c r="I44" s="10"/>
    </row>
    <row r="45" spans="1:14" x14ac:dyDescent="0.3">
      <c r="A45" s="19" t="s">
        <v>400</v>
      </c>
      <c r="B45" s="20" t="s">
        <v>401</v>
      </c>
      <c r="C45" s="21"/>
      <c r="D45" s="21"/>
      <c r="E45" s="21">
        <f>SUMIF(Balance!$AB$97:$AB$180,Ingresos!A45,Balance!$X$97:$Y$180)</f>
        <v>0</v>
      </c>
      <c r="F45" s="21">
        <f t="shared" ref="F45:F57" si="2">+D45-E45</f>
        <v>0</v>
      </c>
      <c r="G45" s="22"/>
    </row>
    <row r="46" spans="1:14" x14ac:dyDescent="0.3">
      <c r="A46" s="19" t="s">
        <v>402</v>
      </c>
      <c r="B46" s="20" t="s">
        <v>403</v>
      </c>
      <c r="C46" s="21"/>
      <c r="D46" s="21"/>
      <c r="E46" s="21">
        <f>SUMIF(Balance!$AB$97:$AB$180,Ingresos!A46,Balance!$X$97:$Y$180)</f>
        <v>112681956</v>
      </c>
      <c r="F46" s="21">
        <f t="shared" si="2"/>
        <v>-112681956</v>
      </c>
      <c r="G46" s="22"/>
    </row>
    <row r="47" spans="1:14" x14ac:dyDescent="0.3">
      <c r="A47" s="19" t="s">
        <v>404</v>
      </c>
      <c r="B47" s="20" t="s">
        <v>405</v>
      </c>
      <c r="C47" s="21"/>
      <c r="D47" s="21"/>
      <c r="E47" s="21">
        <f>SUMIF(Balance!$AB$97:$AB$180,Ingresos!A47,Balance!$X$97:$Y$180)</f>
        <v>0</v>
      </c>
      <c r="F47" s="21">
        <f t="shared" si="2"/>
        <v>0</v>
      </c>
      <c r="G47" s="22"/>
    </row>
    <row r="48" spans="1:14" x14ac:dyDescent="0.3">
      <c r="A48" s="16" t="s">
        <v>406</v>
      </c>
      <c r="B48" s="17" t="s">
        <v>407</v>
      </c>
      <c r="C48" s="18">
        <f>SUM(C49+C50+C51)</f>
        <v>80000000</v>
      </c>
      <c r="D48" s="18">
        <f>SUM(D49+D50+D51)</f>
        <v>80000000</v>
      </c>
      <c r="E48" s="18">
        <f>SUM(E49+E50+E51)</f>
        <v>0</v>
      </c>
      <c r="F48" s="18">
        <f>SUM(F49+F50+F51)</f>
        <v>80000000</v>
      </c>
      <c r="G48" s="15"/>
      <c r="H48" s="10"/>
      <c r="I48" s="10"/>
    </row>
    <row r="49" spans="1:9" x14ac:dyDescent="0.3">
      <c r="A49" s="19" t="s">
        <v>408</v>
      </c>
      <c r="B49" s="20" t="s">
        <v>409</v>
      </c>
      <c r="C49" s="21"/>
      <c r="D49" s="21"/>
      <c r="E49" s="21">
        <f>SUMIF(Balance!$AB$97:$AB$180,Ingresos!A49,Balance!$X$97:$Y$180)</f>
        <v>0</v>
      </c>
      <c r="F49" s="21">
        <f t="shared" si="2"/>
        <v>0</v>
      </c>
      <c r="G49" s="22"/>
    </row>
    <row r="50" spans="1:9" x14ac:dyDescent="0.3">
      <c r="A50" s="19" t="s">
        <v>410</v>
      </c>
      <c r="B50" s="20" t="s">
        <v>411</v>
      </c>
      <c r="C50" s="21">
        <v>80000000</v>
      </c>
      <c r="D50" s="21">
        <v>80000000</v>
      </c>
      <c r="E50" s="21">
        <f>SUMIF(Balance!$AB$97:$AB$180,Ingresos!A50,Balance!$X$97:$Y$180)</f>
        <v>0</v>
      </c>
      <c r="F50" s="21">
        <f t="shared" si="2"/>
        <v>80000000</v>
      </c>
      <c r="G50" s="22"/>
      <c r="H50" s="27"/>
    </row>
    <row r="51" spans="1:9" x14ac:dyDescent="0.3">
      <c r="A51" s="19" t="s">
        <v>412</v>
      </c>
      <c r="B51" s="20" t="s">
        <v>413</v>
      </c>
      <c r="C51" s="21"/>
      <c r="D51" s="21"/>
      <c r="E51" s="21">
        <f>SUMIF(Balance!$AB$97:$AB$180,Ingresos!A51,Balance!$X$97:$Y$180)</f>
        <v>0</v>
      </c>
      <c r="F51" s="21">
        <f t="shared" si="2"/>
        <v>0</v>
      </c>
      <c r="G51" s="22"/>
      <c r="H51" s="27"/>
    </row>
    <row r="52" spans="1:9" x14ac:dyDescent="0.3">
      <c r="A52" s="16" t="s">
        <v>414</v>
      </c>
      <c r="B52" s="17" t="s">
        <v>415</v>
      </c>
      <c r="C52" s="30">
        <f>SUM(C53+C54)</f>
        <v>0</v>
      </c>
      <c r="D52" s="30">
        <f>SUM(D53+D54)</f>
        <v>0</v>
      </c>
      <c r="E52" s="30">
        <f>SUM(E53+E54)</f>
        <v>0</v>
      </c>
      <c r="F52" s="30">
        <f>SUM(F53+F54)</f>
        <v>0</v>
      </c>
      <c r="G52" s="15"/>
      <c r="H52" s="26"/>
      <c r="I52" s="10"/>
    </row>
    <row r="53" spans="1:9" x14ac:dyDescent="0.3">
      <c r="A53" s="19" t="s">
        <v>416</v>
      </c>
      <c r="B53" s="20" t="s">
        <v>166</v>
      </c>
      <c r="C53" s="23"/>
      <c r="D53" s="23"/>
      <c r="E53" s="21">
        <f>SUMIF(Balance!$AB$97:$AB$180,Ingresos!A53,Balance!$X$97:$Y$180)</f>
        <v>0</v>
      </c>
      <c r="F53" s="21">
        <f t="shared" si="2"/>
        <v>0</v>
      </c>
      <c r="G53" s="22"/>
      <c r="H53" s="27"/>
    </row>
    <row r="54" spans="1:9" x14ac:dyDescent="0.3">
      <c r="A54" s="19" t="s">
        <v>417</v>
      </c>
      <c r="B54" s="20" t="s">
        <v>347</v>
      </c>
      <c r="C54" s="23"/>
      <c r="D54" s="23"/>
      <c r="E54" s="21">
        <f>SUMIF(Balance!$AB$97:$AB$180,Ingresos!A54,Balance!$X$97:$Y$180)</f>
        <v>0</v>
      </c>
      <c r="F54" s="21">
        <f t="shared" si="2"/>
        <v>0</v>
      </c>
      <c r="G54" s="22"/>
      <c r="H54" s="27"/>
    </row>
    <row r="55" spans="1:9" x14ac:dyDescent="0.3">
      <c r="A55" s="16" t="s">
        <v>418</v>
      </c>
      <c r="B55" s="17" t="s">
        <v>419</v>
      </c>
      <c r="C55" s="23">
        <v>300000000</v>
      </c>
      <c r="D55" s="23">
        <v>300000000</v>
      </c>
      <c r="E55" s="21">
        <f>SUMIF(Balance!$AB$97:$AB$180,Ingresos!A55,Balance!$X$97:$Y$180)</f>
        <v>144379400</v>
      </c>
      <c r="F55" s="21">
        <f t="shared" si="2"/>
        <v>155620600</v>
      </c>
      <c r="G55" s="22"/>
      <c r="H55" s="27"/>
    </row>
    <row r="56" spans="1:9" x14ac:dyDescent="0.3">
      <c r="A56" s="16" t="s">
        <v>420</v>
      </c>
      <c r="B56" s="17" t="s">
        <v>421</v>
      </c>
      <c r="C56" s="23"/>
      <c r="D56" s="23"/>
      <c r="E56" s="21">
        <f>SUMIF(Balance!$AB$97:$AB$180,Ingresos!A56,Balance!$X$97:$Y$180)</f>
        <v>707500000</v>
      </c>
      <c r="F56" s="21">
        <f t="shared" si="2"/>
        <v>-707500000</v>
      </c>
      <c r="G56" s="22"/>
      <c r="H56" s="27"/>
    </row>
    <row r="57" spans="1:9" ht="26.25" customHeight="1" x14ac:dyDescent="0.3">
      <c r="A57" s="16" t="s">
        <v>422</v>
      </c>
      <c r="B57" s="17" t="s">
        <v>423</v>
      </c>
      <c r="C57" s="23">
        <v>1415000000</v>
      </c>
      <c r="D57" s="23">
        <v>1415000000</v>
      </c>
      <c r="E57" s="21">
        <f>SUMIF(Balance!$AB$97:$AB$180,Ingresos!A57,Balance!$X$97:$Y$180)</f>
        <v>0</v>
      </c>
      <c r="F57" s="21">
        <f t="shared" si="2"/>
        <v>1415000000</v>
      </c>
      <c r="G57" s="22"/>
      <c r="H57" s="27"/>
    </row>
    <row r="58" spans="1:9" x14ac:dyDescent="0.3">
      <c r="A58" s="31" t="s">
        <v>424</v>
      </c>
      <c r="B58" s="25" t="s">
        <v>425</v>
      </c>
      <c r="C58" s="32">
        <f>C59</f>
        <v>0</v>
      </c>
      <c r="D58" s="32">
        <f>D59</f>
        <v>0</v>
      </c>
      <c r="E58" s="32">
        <f>E59</f>
        <v>0</v>
      </c>
      <c r="F58" s="32">
        <f>F59</f>
        <v>0</v>
      </c>
      <c r="G58" s="33"/>
      <c r="H58" s="26"/>
      <c r="I58" s="10"/>
    </row>
    <row r="59" spans="1:9" x14ac:dyDescent="0.3">
      <c r="A59" s="16" t="s">
        <v>426</v>
      </c>
      <c r="B59" s="17" t="s">
        <v>427</v>
      </c>
      <c r="C59" s="24"/>
      <c r="D59" s="24"/>
      <c r="E59" s="21">
        <f>SUMIF(Balance!$AB$97:$AB$180,Ingresos!A59,Balance!$X$97:$Y$180)</f>
        <v>0</v>
      </c>
      <c r="F59" s="24"/>
      <c r="G59" s="34" t="s">
        <v>428</v>
      </c>
    </row>
    <row r="60" spans="1:9" x14ac:dyDescent="0.3">
      <c r="A60" s="6" t="s">
        <v>429</v>
      </c>
      <c r="B60" s="7" t="s">
        <v>430</v>
      </c>
      <c r="C60" s="8">
        <f>SUM(C61+C62+C63+C64+C65)</f>
        <v>0</v>
      </c>
      <c r="D60" s="8">
        <f>SUM(D61+D62+D63+D64+D65)</f>
        <v>0</v>
      </c>
      <c r="E60" s="8">
        <f>SUM(E61+E62+E63+E64+E65)</f>
        <v>0</v>
      </c>
      <c r="F60" s="8">
        <f>SUM(F61+F62+F63+F64+F65)</f>
        <v>0</v>
      </c>
      <c r="G60" s="9" t="s">
        <v>319</v>
      </c>
      <c r="H60" s="10"/>
      <c r="I60" s="10"/>
    </row>
    <row r="61" spans="1:9" x14ac:dyDescent="0.3">
      <c r="A61" s="12" t="s">
        <v>431</v>
      </c>
      <c r="B61" s="13" t="s">
        <v>432</v>
      </c>
      <c r="C61" s="24"/>
      <c r="D61" s="24"/>
      <c r="E61" s="21">
        <f>SUMIF(Balance!$AB$97:$AB$180,Ingresos!A61,Balance!$X$97:$Y$180)</f>
        <v>0</v>
      </c>
      <c r="F61" s="24"/>
      <c r="G61" s="22"/>
    </row>
    <row r="62" spans="1:9" x14ac:dyDescent="0.3">
      <c r="A62" s="12" t="s">
        <v>433</v>
      </c>
      <c r="B62" s="13" t="s">
        <v>434</v>
      </c>
      <c r="C62" s="24"/>
      <c r="D62" s="24"/>
      <c r="E62" s="21">
        <f>SUMIF(Balance!$AB$97:$AB$180,Ingresos!A62,Balance!$X$97:$Y$180)</f>
        <v>0</v>
      </c>
      <c r="F62" s="24"/>
      <c r="G62" s="22"/>
    </row>
    <row r="63" spans="1:9" x14ac:dyDescent="0.3">
      <c r="A63" s="12" t="s">
        <v>435</v>
      </c>
      <c r="B63" s="13" t="s">
        <v>436</v>
      </c>
      <c r="C63" s="24"/>
      <c r="D63" s="24"/>
      <c r="E63" s="21">
        <f>SUMIF(Balance!$AB$97:$AB$180,Ingresos!A63,Balance!$X$97:$Y$180)</f>
        <v>0</v>
      </c>
      <c r="F63" s="24"/>
      <c r="G63" s="22"/>
    </row>
    <row r="64" spans="1:9" x14ac:dyDescent="0.3">
      <c r="A64" s="12" t="s">
        <v>437</v>
      </c>
      <c r="B64" s="13" t="s">
        <v>438</v>
      </c>
      <c r="C64" s="24"/>
      <c r="D64" s="24"/>
      <c r="E64" s="21">
        <f>SUMIF(Balance!$AB$97:$AB$180,Ingresos!A64,Balance!$X$97:$Y$180)</f>
        <v>0</v>
      </c>
      <c r="F64" s="24"/>
      <c r="G64" s="22"/>
    </row>
    <row r="65" spans="1:9" x14ac:dyDescent="0.3">
      <c r="A65" s="12" t="s">
        <v>439</v>
      </c>
      <c r="B65" s="13" t="s">
        <v>440</v>
      </c>
      <c r="C65" s="24"/>
      <c r="D65" s="24"/>
      <c r="E65" s="21">
        <f>SUMIF(Balance!$AB$97:$AB$180,Ingresos!A65,Balance!$X$97:$Y$180)</f>
        <v>0</v>
      </c>
      <c r="F65" s="24"/>
      <c r="G65" s="22"/>
    </row>
    <row r="66" spans="1:9" x14ac:dyDescent="0.3">
      <c r="A66" s="6" t="s">
        <v>441</v>
      </c>
      <c r="B66" s="7" t="s">
        <v>442</v>
      </c>
      <c r="C66" s="8">
        <f>SUM(C67+C68)</f>
        <v>0</v>
      </c>
      <c r="D66" s="8">
        <f>SUM(D67+D68)</f>
        <v>0</v>
      </c>
      <c r="E66" s="8">
        <f>SUM(E67+E68)</f>
        <v>0</v>
      </c>
      <c r="F66" s="8">
        <f>SUM(F67+F68)</f>
        <v>0</v>
      </c>
      <c r="G66" s="9" t="s">
        <v>319</v>
      </c>
      <c r="H66" s="10"/>
      <c r="I66" s="10"/>
    </row>
    <row r="67" spans="1:9" x14ac:dyDescent="0.3">
      <c r="A67" s="12" t="s">
        <v>443</v>
      </c>
      <c r="B67" s="13" t="s">
        <v>444</v>
      </c>
      <c r="C67" s="24"/>
      <c r="D67" s="24"/>
      <c r="E67" s="21">
        <f>SUMIF(Balance!$AB$97:$AB$180,Ingresos!A67,Balance!$X$97:$Y$180)</f>
        <v>0</v>
      </c>
      <c r="F67" s="24"/>
      <c r="G67" s="22"/>
    </row>
    <row r="68" spans="1:9" x14ac:dyDescent="0.3">
      <c r="A68" s="12" t="s">
        <v>445</v>
      </c>
      <c r="B68" s="13" t="s">
        <v>446</v>
      </c>
      <c r="C68" s="24"/>
      <c r="D68" s="24"/>
      <c r="E68" s="21">
        <f>SUMIF(Balance!$AB$97:$AB$180,Ingresos!A68,Balance!$X$97:$Y$180)</f>
        <v>0</v>
      </c>
      <c r="F68" s="24"/>
      <c r="G68" s="22"/>
    </row>
    <row r="69" spans="1:9" x14ac:dyDescent="0.3">
      <c r="A69" s="6" t="s">
        <v>447</v>
      </c>
      <c r="B69" s="7" t="s">
        <v>448</v>
      </c>
      <c r="C69" s="8">
        <f>SUM(C70+C73+C92+C98+C102)</f>
        <v>400000000</v>
      </c>
      <c r="D69" s="8">
        <f>SUM(D70+D73+D92+D98+D102)</f>
        <v>400000000</v>
      </c>
      <c r="E69" s="8">
        <f>SUM(E70+E73+E92+E98+E102)</f>
        <v>245575936</v>
      </c>
      <c r="F69" s="8">
        <f>SUM(F70+F73+F92+F98+F102)</f>
        <v>154424064</v>
      </c>
      <c r="G69" s="9" t="s">
        <v>319</v>
      </c>
      <c r="H69" s="10"/>
      <c r="I69" s="10"/>
    </row>
    <row r="70" spans="1:9" ht="27.75" x14ac:dyDescent="0.3">
      <c r="A70" s="12" t="s">
        <v>449</v>
      </c>
      <c r="B70" s="13" t="s">
        <v>450</v>
      </c>
      <c r="C70" s="14">
        <f>SUM(C71+C72)</f>
        <v>400000000</v>
      </c>
      <c r="D70" s="14">
        <f>SUM(D71+D72)</f>
        <v>400000000</v>
      </c>
      <c r="E70" s="14">
        <f>SUM(E71+E72)</f>
        <v>243296615</v>
      </c>
      <c r="F70" s="14">
        <f>SUM(F71+F72)</f>
        <v>156703385</v>
      </c>
      <c r="G70" s="15"/>
      <c r="H70" s="10"/>
      <c r="I70" s="10"/>
    </row>
    <row r="71" spans="1:9" ht="27.75" x14ac:dyDescent="0.3">
      <c r="A71" s="16" t="s">
        <v>451</v>
      </c>
      <c r="B71" s="17" t="s">
        <v>452</v>
      </c>
      <c r="C71" s="23"/>
      <c r="D71" s="23"/>
      <c r="E71" s="21">
        <f>SUMIF(Balance!$AB$97:$AB$180,Ingresos!A71,Balance!$X$97:$Y$180)</f>
        <v>0</v>
      </c>
      <c r="F71" s="21">
        <f t="shared" ref="F71:F72" si="3">+D71-E71</f>
        <v>0</v>
      </c>
      <c r="G71" s="22"/>
    </row>
    <row r="72" spans="1:9" ht="27.75" x14ac:dyDescent="0.3">
      <c r="A72" s="16" t="s">
        <v>453</v>
      </c>
      <c r="B72" s="17" t="s">
        <v>454</v>
      </c>
      <c r="C72" s="23">
        <v>400000000</v>
      </c>
      <c r="D72" s="23">
        <v>400000000</v>
      </c>
      <c r="E72" s="21">
        <f>SUMIF(Balance!$AB$97:$AB$180,Ingresos!A72,Balance!$X$97:$Y$180)</f>
        <v>243296615</v>
      </c>
      <c r="F72" s="21">
        <f t="shared" si="3"/>
        <v>156703385</v>
      </c>
      <c r="G72" s="22"/>
    </row>
    <row r="73" spans="1:9" x14ac:dyDescent="0.3">
      <c r="A73" s="12" t="s">
        <v>455</v>
      </c>
      <c r="B73" s="25" t="s">
        <v>456</v>
      </c>
      <c r="C73" s="14">
        <f>SUM(C74+C80+C85+C86+C87+C88+C89+C90+C91)</f>
        <v>0</v>
      </c>
      <c r="D73" s="14">
        <f>SUM(D74+D80+D85+D86+D87+D88+D89+D90+D91)</f>
        <v>0</v>
      </c>
      <c r="E73" s="14">
        <f>SUM(E74+E80+E85+E86+E87+E88+E89+E90+E91)</f>
        <v>0</v>
      </c>
      <c r="F73" s="14">
        <f>SUM(F74+F80+F85+F86+F87+F88+F89+F90+F91)</f>
        <v>0</v>
      </c>
      <c r="G73" s="15"/>
      <c r="H73" s="10"/>
      <c r="I73" s="10"/>
    </row>
    <row r="74" spans="1:9" x14ac:dyDescent="0.3">
      <c r="A74" s="16" t="s">
        <v>457</v>
      </c>
      <c r="B74" s="17" t="s">
        <v>458</v>
      </c>
      <c r="C74" s="35">
        <f>C75+C76+C77+C78+C79</f>
        <v>0</v>
      </c>
      <c r="D74" s="35">
        <f>D75+D76+D77+D78+D79</f>
        <v>0</v>
      </c>
      <c r="E74" s="35">
        <f>E75+E76+E77+E78+E79</f>
        <v>0</v>
      </c>
      <c r="F74" s="35">
        <f>F75+F76+F77+F78+F79</f>
        <v>0</v>
      </c>
      <c r="G74" s="15"/>
      <c r="H74" s="10"/>
      <c r="I74" s="10"/>
    </row>
    <row r="75" spans="1:9" x14ac:dyDescent="0.3">
      <c r="A75" s="36" t="s">
        <v>459</v>
      </c>
      <c r="B75" s="37" t="s">
        <v>460</v>
      </c>
      <c r="C75" s="38"/>
      <c r="D75" s="38"/>
      <c r="E75" s="21">
        <f>SUMIF(Balance!$AB$97:$AB$180,Ingresos!A75,Balance!$X$97:$Y$180)</f>
        <v>0</v>
      </c>
      <c r="F75" s="38"/>
      <c r="G75" s="39"/>
    </row>
    <row r="76" spans="1:9" ht="28.5" x14ac:dyDescent="0.3">
      <c r="A76" s="36" t="s">
        <v>461</v>
      </c>
      <c r="B76" s="37" t="s">
        <v>462</v>
      </c>
      <c r="C76" s="38"/>
      <c r="D76" s="38"/>
      <c r="E76" s="21">
        <f>SUMIF(Balance!$AB$97:$AB$180,Ingresos!A76,Balance!$X$97:$Y$180)</f>
        <v>0</v>
      </c>
      <c r="F76" s="38"/>
      <c r="G76" s="39"/>
    </row>
    <row r="77" spans="1:9" ht="28.5" x14ac:dyDescent="0.3">
      <c r="A77" s="36" t="s">
        <v>463</v>
      </c>
      <c r="B77" s="37" t="s">
        <v>464</v>
      </c>
      <c r="C77" s="38"/>
      <c r="D77" s="38"/>
      <c r="E77" s="21">
        <f>SUMIF(Balance!$AB$97:$AB$180,Ingresos!A77,Balance!$X$97:$Y$180)</f>
        <v>0</v>
      </c>
      <c r="F77" s="38"/>
      <c r="G77" s="39"/>
    </row>
    <row r="78" spans="1:9" ht="28.5" x14ac:dyDescent="0.3">
      <c r="A78" s="36" t="s">
        <v>465</v>
      </c>
      <c r="B78" s="37" t="s">
        <v>466</v>
      </c>
      <c r="C78" s="38"/>
      <c r="D78" s="38"/>
      <c r="E78" s="21">
        <f>SUMIF(Balance!$AB$97:$AB$180,Ingresos!A78,Balance!$X$97:$Y$180)</f>
        <v>0</v>
      </c>
      <c r="F78" s="38"/>
      <c r="G78" s="22" t="s">
        <v>428</v>
      </c>
    </row>
    <row r="79" spans="1:9" x14ac:dyDescent="0.3">
      <c r="A79" s="36" t="s">
        <v>467</v>
      </c>
      <c r="B79" s="37" t="s">
        <v>468</v>
      </c>
      <c r="C79" s="40"/>
      <c r="D79" s="40"/>
      <c r="E79" s="21">
        <f>SUMIF(Balance!$AB$97:$AB$180,Ingresos!A79,Balance!$X$97:$Y$180)</f>
        <v>0</v>
      </c>
      <c r="F79" s="40"/>
      <c r="G79" s="39"/>
    </row>
    <row r="80" spans="1:9" ht="27.75" x14ac:dyDescent="0.3">
      <c r="A80" s="16" t="s">
        <v>469</v>
      </c>
      <c r="B80" s="17" t="s">
        <v>470</v>
      </c>
      <c r="C80" s="41">
        <f>C81+C82+C83+C84</f>
        <v>0</v>
      </c>
      <c r="D80" s="41">
        <f>D81+D82+D83+D84</f>
        <v>0</v>
      </c>
      <c r="E80" s="16">
        <f>E81+E82+E83+E84</f>
        <v>0</v>
      </c>
      <c r="F80" s="16">
        <f>F81+F82+F83+F84</f>
        <v>0</v>
      </c>
      <c r="G80" s="15"/>
      <c r="H80" s="10"/>
      <c r="I80" s="10"/>
    </row>
    <row r="81" spans="1:9" ht="28.5" x14ac:dyDescent="0.3">
      <c r="A81" s="36" t="s">
        <v>471</v>
      </c>
      <c r="B81" s="37" t="s">
        <v>472</v>
      </c>
      <c r="C81" s="38"/>
      <c r="D81" s="38"/>
      <c r="E81" s="21">
        <f>SUMIF(Balance!$AB$97:$AB$180,Ingresos!A81,Balance!$X$97:$Y$180)</f>
        <v>0</v>
      </c>
      <c r="F81" s="38"/>
      <c r="G81" s="39"/>
    </row>
    <row r="82" spans="1:9" ht="28.5" x14ac:dyDescent="0.3">
      <c r="A82" s="36" t="s">
        <v>473</v>
      </c>
      <c r="B82" s="37" t="s">
        <v>462</v>
      </c>
      <c r="C82" s="38"/>
      <c r="D82" s="38"/>
      <c r="E82" s="21">
        <f>SUMIF(Balance!$AB$97:$AB$180,Ingresos!A82,Balance!$X$97:$Y$180)</f>
        <v>0</v>
      </c>
      <c r="F82" s="38"/>
      <c r="G82" s="39"/>
    </row>
    <row r="83" spans="1:9" ht="28.5" x14ac:dyDescent="0.3">
      <c r="A83" s="36" t="s">
        <v>474</v>
      </c>
      <c r="B83" s="37" t="s">
        <v>475</v>
      </c>
      <c r="C83" s="38"/>
      <c r="D83" s="38"/>
      <c r="E83" s="21">
        <f>SUMIF(Balance!$AB$97:$AB$180,Ingresos!A83,Balance!$X$97:$Y$180)</f>
        <v>0</v>
      </c>
      <c r="F83" s="38"/>
      <c r="G83" s="39"/>
    </row>
    <row r="84" spans="1:9" x14ac:dyDescent="0.3">
      <c r="A84" s="36" t="s">
        <v>476</v>
      </c>
      <c r="B84" s="37" t="s">
        <v>477</v>
      </c>
      <c r="C84" s="38"/>
      <c r="D84" s="38"/>
      <c r="E84" s="21">
        <f>SUMIF(Balance!$AB$97:$AB$180,Ingresos!A84,Balance!$X$97:$Y$180)</f>
        <v>0</v>
      </c>
      <c r="F84" s="38"/>
      <c r="G84" s="39"/>
    </row>
    <row r="85" spans="1:9" x14ac:dyDescent="0.3">
      <c r="A85" s="16" t="s">
        <v>478</v>
      </c>
      <c r="B85" s="17" t="s">
        <v>479</v>
      </c>
      <c r="C85" s="23"/>
      <c r="D85" s="23"/>
      <c r="E85" s="21">
        <f>SUMIF(Balance!$AB$97:$AB$180,Ingresos!A85,Balance!$X$97:$Y$180)</f>
        <v>0</v>
      </c>
      <c r="F85" s="23"/>
      <c r="G85" s="22"/>
    </row>
    <row r="86" spans="1:9" ht="27.75" x14ac:dyDescent="0.3">
      <c r="A86" s="16" t="s">
        <v>480</v>
      </c>
      <c r="B86" s="17" t="s">
        <v>481</v>
      </c>
      <c r="C86" s="23"/>
      <c r="D86" s="23"/>
      <c r="E86" s="21">
        <f>SUMIF(Balance!$AB$97:$AB$180,Ingresos!A86,Balance!$X$97:$Y$180)</f>
        <v>0</v>
      </c>
      <c r="F86" s="23"/>
      <c r="G86" s="22"/>
    </row>
    <row r="87" spans="1:9" ht="27.75" x14ac:dyDescent="0.3">
      <c r="A87" s="16" t="s">
        <v>482</v>
      </c>
      <c r="B87" s="17" t="s">
        <v>483</v>
      </c>
      <c r="C87" s="23"/>
      <c r="D87" s="23"/>
      <c r="E87" s="21">
        <f>SUMIF(Balance!$AB$97:$AB$180,Ingresos!A87,Balance!$X$97:$Y$180)</f>
        <v>0</v>
      </c>
      <c r="F87" s="23"/>
      <c r="G87" s="22"/>
    </row>
    <row r="88" spans="1:9" ht="27.75" x14ac:dyDescent="0.3">
      <c r="A88" s="16" t="s">
        <v>484</v>
      </c>
      <c r="B88" s="17" t="s">
        <v>485</v>
      </c>
      <c r="C88" s="23"/>
      <c r="D88" s="23"/>
      <c r="E88" s="21">
        <f>SUMIF(Balance!$AB$97:$AB$180,Ingresos!A88,Balance!$X$97:$Y$180)</f>
        <v>0</v>
      </c>
      <c r="F88" s="23"/>
      <c r="G88" s="22"/>
    </row>
    <row r="89" spans="1:9" ht="27.75" x14ac:dyDescent="0.3">
      <c r="A89" s="16" t="s">
        <v>486</v>
      </c>
      <c r="B89" s="17" t="s">
        <v>487</v>
      </c>
      <c r="C89" s="23"/>
      <c r="D89" s="23"/>
      <c r="E89" s="21">
        <f>SUMIF(Balance!$AB$97:$AB$180,Ingresos!A89,Balance!$X$97:$Y$180)</f>
        <v>0</v>
      </c>
      <c r="F89" s="23"/>
      <c r="G89" s="22"/>
    </row>
    <row r="90" spans="1:9" x14ac:dyDescent="0.3">
      <c r="A90" s="16" t="s">
        <v>488</v>
      </c>
      <c r="B90" s="17" t="s">
        <v>489</v>
      </c>
      <c r="C90" s="23"/>
      <c r="D90" s="23"/>
      <c r="E90" s="21">
        <f>SUMIF(Balance!$AB$97:$AB$180,Ingresos!A90,Balance!$X$97:$Y$180)</f>
        <v>0</v>
      </c>
      <c r="F90" s="23"/>
      <c r="G90" s="42" t="s">
        <v>319</v>
      </c>
    </row>
    <row r="91" spans="1:9" s="27" customFormat="1" ht="27.75" x14ac:dyDescent="0.3">
      <c r="A91" s="16" t="s">
        <v>490</v>
      </c>
      <c r="B91" s="17" t="s">
        <v>491</v>
      </c>
      <c r="C91" s="43"/>
      <c r="D91" s="43"/>
      <c r="E91" s="21">
        <f>SUMIF(Balance!$AB$97:$AB$180,Ingresos!A91,Balance!$X$97:$Y$180)</f>
        <v>0</v>
      </c>
      <c r="F91" s="43"/>
      <c r="G91" s="22" t="s">
        <v>428</v>
      </c>
    </row>
    <row r="92" spans="1:9" ht="27.75" x14ac:dyDescent="0.3">
      <c r="A92" s="12" t="s">
        <v>492</v>
      </c>
      <c r="B92" s="13" t="s">
        <v>493</v>
      </c>
      <c r="C92" s="14">
        <f>SUM(C93+C94+C95)</f>
        <v>0</v>
      </c>
      <c r="D92" s="14">
        <f>SUM(D93+D94+D95)</f>
        <v>0</v>
      </c>
      <c r="E92" s="14">
        <f>SUM(E93+E94+E95)</f>
        <v>0</v>
      </c>
      <c r="F92" s="14">
        <f>SUM(F93+F94+F95)</f>
        <v>0</v>
      </c>
      <c r="G92" s="15"/>
      <c r="H92" s="10"/>
      <c r="I92" s="10"/>
    </row>
    <row r="93" spans="1:9" x14ac:dyDescent="0.3">
      <c r="A93" s="16" t="s">
        <v>494</v>
      </c>
      <c r="B93" s="17" t="s">
        <v>495</v>
      </c>
      <c r="C93" s="23"/>
      <c r="D93" s="23"/>
      <c r="E93" s="21">
        <f>SUMIF(Balance!$AB$97:$AB$180,Ingresos!A93,Balance!$X$97:$Y$180)</f>
        <v>0</v>
      </c>
      <c r="F93" s="23"/>
      <c r="G93" s="22"/>
    </row>
    <row r="94" spans="1:9" x14ac:dyDescent="0.3">
      <c r="A94" s="16" t="s">
        <v>496</v>
      </c>
      <c r="B94" s="17" t="s">
        <v>497</v>
      </c>
      <c r="C94" s="23"/>
      <c r="D94" s="23"/>
      <c r="E94" s="21">
        <f>SUMIF(Balance!$AB$97:$AB$180,Ingresos!A94,Balance!$X$97:$Y$180)</f>
        <v>0</v>
      </c>
      <c r="F94" s="23"/>
      <c r="G94" s="22"/>
    </row>
    <row r="95" spans="1:9" x14ac:dyDescent="0.3">
      <c r="A95" s="16" t="s">
        <v>498</v>
      </c>
      <c r="B95" s="17" t="s">
        <v>499</v>
      </c>
      <c r="C95" s="18">
        <f>C96+C97</f>
        <v>0</v>
      </c>
      <c r="D95" s="18">
        <f>D96+D97</f>
        <v>0</v>
      </c>
      <c r="E95" s="18">
        <f>E96+E97</f>
        <v>0</v>
      </c>
      <c r="F95" s="18">
        <f>F96+F97</f>
        <v>0</v>
      </c>
      <c r="G95" s="15"/>
      <c r="H95" s="10"/>
      <c r="I95" s="10"/>
    </row>
    <row r="96" spans="1:9" x14ac:dyDescent="0.3">
      <c r="A96" s="44" t="s">
        <v>500</v>
      </c>
      <c r="B96" s="45" t="s">
        <v>501</v>
      </c>
      <c r="C96" s="23"/>
      <c r="D96" s="23"/>
      <c r="E96" s="21">
        <f>SUMIF(Balance!$AB$97:$AB$180,Ingresos!A96,Balance!$X$97:$Y$180)</f>
        <v>0</v>
      </c>
      <c r="F96" s="23"/>
      <c r="G96" s="22"/>
    </row>
    <row r="97" spans="1:9" ht="27.75" x14ac:dyDescent="0.3">
      <c r="A97" s="44" t="s">
        <v>502</v>
      </c>
      <c r="B97" s="45" t="s">
        <v>503</v>
      </c>
      <c r="C97" s="23"/>
      <c r="D97" s="23"/>
      <c r="E97" s="21">
        <f>SUMIF(Balance!$AB$97:$AB$180,Ingresos!A97,Balance!$X$97:$Y$180)</f>
        <v>0</v>
      </c>
      <c r="F97" s="23"/>
      <c r="G97" s="22"/>
    </row>
    <row r="98" spans="1:9" x14ac:dyDescent="0.3">
      <c r="A98" s="12" t="s">
        <v>504</v>
      </c>
      <c r="B98" s="13" t="s">
        <v>505</v>
      </c>
      <c r="C98" s="14">
        <f>SUM(C99+C100+C101)</f>
        <v>0</v>
      </c>
      <c r="D98" s="14">
        <f>SUM(D99+D100+D101)</f>
        <v>0</v>
      </c>
      <c r="E98" s="14">
        <f>SUM(E99+E100+E101)</f>
        <v>0</v>
      </c>
      <c r="F98" s="14">
        <f>SUM(F99+F100+F101)</f>
        <v>0</v>
      </c>
      <c r="G98" s="46"/>
      <c r="H98" s="10"/>
      <c r="I98" s="10"/>
    </row>
    <row r="99" spans="1:9" ht="27.75" x14ac:dyDescent="0.3">
      <c r="A99" s="16" t="s">
        <v>506</v>
      </c>
      <c r="B99" s="17" t="s">
        <v>507</v>
      </c>
      <c r="C99" s="23"/>
      <c r="D99" s="23"/>
      <c r="E99" s="21">
        <f>SUMIF(Balance!$AB$97:$AB$180,Ingresos!A99,Balance!$X$97:$Y$180)</f>
        <v>0</v>
      </c>
      <c r="F99" s="23"/>
      <c r="G99" s="22"/>
    </row>
    <row r="100" spans="1:9" ht="27.75" x14ac:dyDescent="0.3">
      <c r="A100" s="16" t="s">
        <v>508</v>
      </c>
      <c r="B100" s="17" t="s">
        <v>509</v>
      </c>
      <c r="C100" s="23"/>
      <c r="D100" s="23"/>
      <c r="E100" s="21">
        <f>SUMIF(Balance!$AB$97:$AB$180,Ingresos!A100,Balance!$X$97:$Y$180)</f>
        <v>0</v>
      </c>
      <c r="F100" s="23"/>
      <c r="G100" s="22"/>
    </row>
    <row r="101" spans="1:9" x14ac:dyDescent="0.3">
      <c r="A101" s="16" t="s">
        <v>510</v>
      </c>
      <c r="B101" s="17" t="s">
        <v>511</v>
      </c>
      <c r="C101" s="23"/>
      <c r="D101" s="23"/>
      <c r="E101" s="21">
        <f>SUMIF(Balance!$AB$97:$AB$180,Ingresos!A101,Balance!$X$97:$Y$180)</f>
        <v>0</v>
      </c>
      <c r="F101" s="23"/>
      <c r="G101" s="22"/>
    </row>
    <row r="102" spans="1:9" x14ac:dyDescent="0.3">
      <c r="A102" s="12" t="s">
        <v>512</v>
      </c>
      <c r="B102" s="13" t="s">
        <v>513</v>
      </c>
      <c r="C102" s="14">
        <f>SUM(C103+C104)</f>
        <v>0</v>
      </c>
      <c r="D102" s="14">
        <f>SUM(D103+D104)</f>
        <v>0</v>
      </c>
      <c r="E102" s="14">
        <f>SUM(E103+E104)</f>
        <v>2279321</v>
      </c>
      <c r="F102" s="14">
        <f>SUM(F103+F104)</f>
        <v>-2279321</v>
      </c>
      <c r="G102" s="15"/>
      <c r="H102" s="10"/>
      <c r="I102" s="10"/>
    </row>
    <row r="103" spans="1:9" ht="27.75" x14ac:dyDescent="0.3">
      <c r="A103" s="16" t="s">
        <v>514</v>
      </c>
      <c r="B103" s="17" t="s">
        <v>515</v>
      </c>
      <c r="C103" s="23"/>
      <c r="D103" s="23"/>
      <c r="E103" s="21">
        <f>SUMIF(Balance!$AB$97:$AB$180,Ingresos!A103,Balance!$X$97:$Y$180)</f>
        <v>0</v>
      </c>
      <c r="F103" s="23"/>
      <c r="G103" s="22"/>
    </row>
    <row r="104" spans="1:9" x14ac:dyDescent="0.3">
      <c r="A104" s="16" t="s">
        <v>516</v>
      </c>
      <c r="B104" s="17" t="s">
        <v>347</v>
      </c>
      <c r="C104" s="23"/>
      <c r="D104" s="23"/>
      <c r="E104" s="21">
        <f>SUMIF(Balance!$AB$97:$AB$259,Ingresos!A104,Balance!$X$97:$Y$259)</f>
        <v>2279321</v>
      </c>
      <c r="F104" s="21">
        <f t="shared" ref="F104" si="4">+D104-E104</f>
        <v>-2279321</v>
      </c>
      <c r="G104" s="22"/>
    </row>
    <row r="105" spans="1:9" x14ac:dyDescent="0.3">
      <c r="A105" s="6" t="s">
        <v>517</v>
      </c>
      <c r="B105" s="7" t="s">
        <v>518</v>
      </c>
      <c r="C105" s="8">
        <f>SUM(C106+C107+C108+C109+C110+C111+C112+C113)</f>
        <v>0</v>
      </c>
      <c r="D105" s="8">
        <f>SUM(D106+D107+D108+D109+D110+D111+D112+D113)</f>
        <v>0</v>
      </c>
      <c r="E105" s="8">
        <f>SUM(E106+E107+E108+E109+E110+E111+E112+E113)</f>
        <v>0</v>
      </c>
      <c r="F105" s="8">
        <f>SUM(F106+F107+F108+F109+F110+F111+F112+F113)</f>
        <v>0</v>
      </c>
      <c r="G105" s="9" t="s">
        <v>319</v>
      </c>
      <c r="H105" s="10"/>
      <c r="I105" s="10"/>
    </row>
    <row r="106" spans="1:9" x14ac:dyDescent="0.3">
      <c r="A106" s="12" t="s">
        <v>519</v>
      </c>
      <c r="B106" s="13" t="s">
        <v>520</v>
      </c>
      <c r="C106" s="24"/>
      <c r="D106" s="24"/>
      <c r="E106" s="21">
        <f>SUMIF(Balance!$AB$97:$AB$180,Ingresos!A106,Balance!$X$97:$Y$180)</f>
        <v>0</v>
      </c>
      <c r="F106" s="24"/>
      <c r="G106" s="22"/>
    </row>
    <row r="107" spans="1:9" x14ac:dyDescent="0.3">
      <c r="A107" s="12" t="s">
        <v>521</v>
      </c>
      <c r="B107" s="13" t="s">
        <v>522</v>
      </c>
      <c r="C107" s="24"/>
      <c r="D107" s="24"/>
      <c r="E107" s="21">
        <f>SUMIF(Balance!$AB$97:$AB$180,Ingresos!A107,Balance!$X$97:$Y$180)</f>
        <v>0</v>
      </c>
      <c r="F107" s="24"/>
      <c r="G107" s="22"/>
    </row>
    <row r="108" spans="1:9" x14ac:dyDescent="0.3">
      <c r="A108" s="12" t="s">
        <v>523</v>
      </c>
      <c r="B108" s="13" t="s">
        <v>524</v>
      </c>
      <c r="C108" s="24"/>
      <c r="D108" s="24"/>
      <c r="E108" s="21">
        <f>SUMIF(Balance!$AB$97:$AB$180,Ingresos!A108,Balance!$X$97:$Y$180)</f>
        <v>0</v>
      </c>
      <c r="F108" s="24"/>
      <c r="G108" s="22"/>
    </row>
    <row r="109" spans="1:9" x14ac:dyDescent="0.3">
      <c r="A109" s="12" t="s">
        <v>525</v>
      </c>
      <c r="B109" s="13" t="s">
        <v>526</v>
      </c>
      <c r="C109" s="24"/>
      <c r="D109" s="24"/>
      <c r="E109" s="21">
        <f>SUMIF(Balance!$AB$97:$AB$180,Ingresos!A109,Balance!$X$97:$Y$180)</f>
        <v>0</v>
      </c>
      <c r="F109" s="24"/>
      <c r="G109" s="22"/>
    </row>
    <row r="110" spans="1:9" x14ac:dyDescent="0.3">
      <c r="A110" s="12" t="s">
        <v>527</v>
      </c>
      <c r="B110" s="13" t="s">
        <v>528</v>
      </c>
      <c r="C110" s="24"/>
      <c r="D110" s="24"/>
      <c r="E110" s="21">
        <f>SUMIF(Balance!$AB$97:$AB$180,Ingresos!A110,Balance!$X$97:$Y$180)</f>
        <v>0</v>
      </c>
      <c r="F110" s="24"/>
      <c r="G110" s="22"/>
    </row>
    <row r="111" spans="1:9" x14ac:dyDescent="0.3">
      <c r="A111" s="12" t="s">
        <v>529</v>
      </c>
      <c r="B111" s="13" t="s">
        <v>530</v>
      </c>
      <c r="C111" s="24"/>
      <c r="D111" s="24"/>
      <c r="E111" s="21">
        <f>SUMIF(Balance!$AB$97:$AB$180,Ingresos!A111,Balance!$X$97:$Y$180)</f>
        <v>0</v>
      </c>
      <c r="F111" s="24"/>
      <c r="G111" s="22"/>
    </row>
    <row r="112" spans="1:9" x14ac:dyDescent="0.3">
      <c r="A112" s="12" t="s">
        <v>531</v>
      </c>
      <c r="B112" s="13" t="s">
        <v>532</v>
      </c>
      <c r="C112" s="24"/>
      <c r="D112" s="24"/>
      <c r="E112" s="21">
        <f>SUMIF(Balance!$AB$97:$AB$180,Ingresos!A112,Balance!$X$97:$Y$180)</f>
        <v>0</v>
      </c>
      <c r="F112" s="24"/>
      <c r="G112" s="22"/>
    </row>
    <row r="113" spans="1:9" x14ac:dyDescent="0.3">
      <c r="A113" s="12" t="s">
        <v>533</v>
      </c>
      <c r="B113" s="13" t="s">
        <v>534</v>
      </c>
      <c r="C113" s="24"/>
      <c r="D113" s="24"/>
      <c r="E113" s="21">
        <f>SUMIF(Balance!$AB$97:$AB$180,Ingresos!A113,Balance!$X$97:$Y$180)</f>
        <v>0</v>
      </c>
      <c r="F113" s="24"/>
      <c r="G113" s="22"/>
    </row>
    <row r="114" spans="1:9" x14ac:dyDescent="0.3">
      <c r="A114" s="6" t="s">
        <v>535</v>
      </c>
      <c r="B114" s="7" t="s">
        <v>536</v>
      </c>
      <c r="C114" s="8">
        <f>SUM(C115+C119+C120)</f>
        <v>0</v>
      </c>
      <c r="D114" s="8">
        <f>SUM(D115+D119+D120)</f>
        <v>0</v>
      </c>
      <c r="E114" s="8">
        <f>SUM(E115+E119+E120)</f>
        <v>0</v>
      </c>
      <c r="F114" s="8">
        <f>SUM(F115+F119+F120)</f>
        <v>0</v>
      </c>
      <c r="G114" s="9" t="s">
        <v>319</v>
      </c>
      <c r="H114" s="10"/>
      <c r="I114" s="10"/>
    </row>
    <row r="115" spans="1:9" x14ac:dyDescent="0.3">
      <c r="A115" s="12" t="s">
        <v>537</v>
      </c>
      <c r="B115" s="13" t="s">
        <v>538</v>
      </c>
      <c r="C115" s="14">
        <f>SUM(C116+C117+C118)</f>
        <v>0</v>
      </c>
      <c r="D115" s="14">
        <f>SUM(D116+D117+D118)</f>
        <v>0</v>
      </c>
      <c r="E115" s="14">
        <f>SUM(E116+E117+E118)</f>
        <v>0</v>
      </c>
      <c r="F115" s="14">
        <f>SUM(F116+F117+F118)</f>
        <v>0</v>
      </c>
      <c r="G115" s="15"/>
      <c r="H115" s="10"/>
      <c r="I115" s="10"/>
    </row>
    <row r="116" spans="1:9" x14ac:dyDescent="0.3">
      <c r="A116" s="16" t="s">
        <v>539</v>
      </c>
      <c r="B116" s="17" t="s">
        <v>540</v>
      </c>
      <c r="C116" s="23"/>
      <c r="D116" s="23"/>
      <c r="E116" s="21">
        <f>SUMIF(Balance!$AB$97:$AB$180,Ingresos!A116,Balance!$X$97:$Y$180)</f>
        <v>0</v>
      </c>
      <c r="F116" s="23"/>
      <c r="G116" s="22"/>
    </row>
    <row r="117" spans="1:9" x14ac:dyDescent="0.3">
      <c r="A117" s="16" t="s">
        <v>541</v>
      </c>
      <c r="B117" s="17" t="s">
        <v>542</v>
      </c>
      <c r="C117" s="23"/>
      <c r="D117" s="23"/>
      <c r="E117" s="21">
        <f>SUMIF(Balance!$AB$97:$AB$180,Ingresos!A117,Balance!$X$97:$Y$180)</f>
        <v>0</v>
      </c>
      <c r="F117" s="23"/>
      <c r="G117" s="22"/>
    </row>
    <row r="118" spans="1:9" x14ac:dyDescent="0.3">
      <c r="A118" s="16" t="s">
        <v>543</v>
      </c>
      <c r="B118" s="17" t="s">
        <v>347</v>
      </c>
      <c r="C118" s="23"/>
      <c r="D118" s="23"/>
      <c r="E118" s="21">
        <f>SUMIF(Balance!$AB$97:$AB$180,Ingresos!A118,Balance!$X$97:$Y$180)</f>
        <v>0</v>
      </c>
      <c r="F118" s="23"/>
      <c r="G118" s="22"/>
    </row>
    <row r="119" spans="1:9" ht="27.75" x14ac:dyDescent="0.3">
      <c r="A119" s="12" t="s">
        <v>544</v>
      </c>
      <c r="B119" s="13" t="s">
        <v>545</v>
      </c>
      <c r="C119" s="24"/>
      <c r="D119" s="24"/>
      <c r="E119" s="21">
        <f>SUMIF(Balance!$AB$97:$AB$180,Ingresos!A119,Balance!$X$97:$Y$180)</f>
        <v>0</v>
      </c>
      <c r="F119" s="24"/>
      <c r="G119" s="22"/>
    </row>
    <row r="120" spans="1:9" x14ac:dyDescent="0.3">
      <c r="A120" s="12" t="s">
        <v>546</v>
      </c>
      <c r="B120" s="13" t="s">
        <v>547</v>
      </c>
      <c r="C120" s="24"/>
      <c r="D120" s="24"/>
      <c r="E120" s="21">
        <f>SUMIF(Balance!$AB$97:$AB$180,Ingresos!A120,Balance!$X$97:$Y$180)</f>
        <v>0</v>
      </c>
      <c r="F120" s="24"/>
      <c r="G120" s="22"/>
    </row>
    <row r="121" spans="1:9" x14ac:dyDescent="0.3">
      <c r="A121" s="6" t="s">
        <v>548</v>
      </c>
      <c r="B121" s="7" t="s">
        <v>549</v>
      </c>
      <c r="C121" s="8">
        <f>SUM(C122+C123+C124)</f>
        <v>0</v>
      </c>
      <c r="D121" s="8">
        <f>SUM(D122+D123+D124)</f>
        <v>0</v>
      </c>
      <c r="E121" s="8">
        <f>SUM(E122+E123+E124)</f>
        <v>0</v>
      </c>
      <c r="F121" s="8">
        <f>SUM(F122+F123+F124)</f>
        <v>0</v>
      </c>
      <c r="G121" s="9" t="s">
        <v>319</v>
      </c>
      <c r="H121" s="10"/>
      <c r="I121" s="10"/>
    </row>
    <row r="122" spans="1:9" x14ac:dyDescent="0.3">
      <c r="A122" s="12" t="s">
        <v>550</v>
      </c>
      <c r="B122" s="13" t="s">
        <v>551</v>
      </c>
      <c r="C122" s="24"/>
      <c r="D122" s="24"/>
      <c r="E122" s="21">
        <f>SUMIF(Balance!$AB$97:$AB$180,Ingresos!A122,Balance!$X$97:$Y$180)</f>
        <v>0</v>
      </c>
      <c r="F122" s="24"/>
      <c r="G122" s="22"/>
    </row>
    <row r="123" spans="1:9" x14ac:dyDescent="0.3">
      <c r="A123" s="12" t="s">
        <v>552</v>
      </c>
      <c r="B123" s="13" t="s">
        <v>553</v>
      </c>
      <c r="C123" s="24"/>
      <c r="D123" s="24"/>
      <c r="E123" s="21">
        <f>SUMIF(Balance!$AB$97:$AB$180,Ingresos!A123,Balance!$X$97:$Y$180)</f>
        <v>0</v>
      </c>
      <c r="F123" s="24"/>
      <c r="G123" s="22"/>
    </row>
    <row r="124" spans="1:9" x14ac:dyDescent="0.3">
      <c r="A124" s="12" t="s">
        <v>554</v>
      </c>
      <c r="B124" s="13" t="s">
        <v>555</v>
      </c>
      <c r="C124" s="24"/>
      <c r="D124" s="24"/>
      <c r="E124" s="21">
        <f>SUMIF(Balance!$AB$97:$AB$180,Ingresos!A124,Balance!$X$97:$Y$180)</f>
        <v>0</v>
      </c>
      <c r="F124" s="24"/>
      <c r="G124" s="22"/>
    </row>
    <row r="125" spans="1:9" ht="27.75" x14ac:dyDescent="0.3">
      <c r="A125" s="6" t="s">
        <v>556</v>
      </c>
      <c r="B125" s="7" t="s">
        <v>557</v>
      </c>
      <c r="C125" s="8">
        <f>SUM(C126+C129+C147+C149)</f>
        <v>0</v>
      </c>
      <c r="D125" s="8">
        <f>SUM(D126+D129+D147+D149)</f>
        <v>0</v>
      </c>
      <c r="E125" s="8">
        <f>SUM(E126+E129+E147+E149)</f>
        <v>0</v>
      </c>
      <c r="F125" s="8">
        <f>SUM(F126+F129+F147+F149)</f>
        <v>0</v>
      </c>
      <c r="G125" s="9" t="s">
        <v>319</v>
      </c>
      <c r="H125" s="10"/>
      <c r="I125" s="10"/>
    </row>
    <row r="126" spans="1:9" x14ac:dyDescent="0.3">
      <c r="A126" s="12" t="s">
        <v>558</v>
      </c>
      <c r="B126" s="13" t="s">
        <v>370</v>
      </c>
      <c r="C126" s="14">
        <f>SUM(C127+C128)</f>
        <v>0</v>
      </c>
      <c r="D126" s="14">
        <f>SUM(D127+D128)</f>
        <v>0</v>
      </c>
      <c r="E126" s="14">
        <f>SUM(E127+E128)</f>
        <v>0</v>
      </c>
      <c r="F126" s="14">
        <f>SUM(F127+F128)</f>
        <v>0</v>
      </c>
      <c r="G126" s="15"/>
      <c r="H126" s="10"/>
      <c r="I126" s="10"/>
    </row>
    <row r="127" spans="1:9" ht="27.75" x14ac:dyDescent="0.3">
      <c r="A127" s="16" t="s">
        <v>559</v>
      </c>
      <c r="B127" s="17" t="s">
        <v>560</v>
      </c>
      <c r="C127" s="23"/>
      <c r="D127" s="23"/>
      <c r="E127" s="21">
        <f>SUMIF(Balance!$AB$97:$AB$180,Ingresos!A127,Balance!$X$97:$Y$180)</f>
        <v>0</v>
      </c>
      <c r="F127" s="23"/>
      <c r="G127" s="22"/>
    </row>
    <row r="128" spans="1:9" x14ac:dyDescent="0.3">
      <c r="A128" s="16" t="s">
        <v>561</v>
      </c>
      <c r="B128" s="17" t="s">
        <v>353</v>
      </c>
      <c r="C128" s="23"/>
      <c r="D128" s="23"/>
      <c r="E128" s="21">
        <f>SUMIF(Balance!$AB$97:$AB$180,Ingresos!A128,Balance!$X$97:$Y$180)</f>
        <v>0</v>
      </c>
      <c r="F128" s="23"/>
      <c r="G128" s="22"/>
    </row>
    <row r="129" spans="1:9" x14ac:dyDescent="0.3">
      <c r="A129" s="12" t="s">
        <v>562</v>
      </c>
      <c r="B129" s="13" t="s">
        <v>372</v>
      </c>
      <c r="C129" s="32">
        <f>SUM(C130+C134+C136+C141+C146+C143)</f>
        <v>0</v>
      </c>
      <c r="D129" s="32">
        <f>SUM(D130+D134+D136+D141+D146+D143)</f>
        <v>0</v>
      </c>
      <c r="E129" s="32">
        <f>SUM(E130+E134+E136+E141+E146+E143)</f>
        <v>0</v>
      </c>
      <c r="F129" s="32">
        <f>SUM(F130+F134+F136+F141+F146+F143)</f>
        <v>0</v>
      </c>
      <c r="G129" s="15"/>
      <c r="H129" s="10"/>
      <c r="I129" s="10"/>
    </row>
    <row r="130" spans="1:9" ht="27.75" x14ac:dyDescent="0.3">
      <c r="A130" s="16" t="s">
        <v>563</v>
      </c>
      <c r="B130" s="17" t="s">
        <v>374</v>
      </c>
      <c r="C130" s="18">
        <f>SUM(C131+C132+C133)</f>
        <v>0</v>
      </c>
      <c r="D130" s="18">
        <f>SUM(D131+D132+D133)</f>
        <v>0</v>
      </c>
      <c r="E130" s="18">
        <f>SUM(E131+E132+E133)</f>
        <v>0</v>
      </c>
      <c r="F130" s="18">
        <f>SUM(F131+F132+F133)</f>
        <v>0</v>
      </c>
      <c r="G130" s="15"/>
      <c r="H130" s="10"/>
      <c r="I130" s="10"/>
    </row>
    <row r="131" spans="1:9" ht="28.5" x14ac:dyDescent="0.3">
      <c r="A131" s="19" t="s">
        <v>564</v>
      </c>
      <c r="B131" s="20" t="s">
        <v>565</v>
      </c>
      <c r="C131" s="21"/>
      <c r="D131" s="21"/>
      <c r="E131" s="21">
        <f>SUMIF(Balance!$AB$97:$AB$180,Ingresos!A131,Balance!$X$97:$Y$180)</f>
        <v>0</v>
      </c>
      <c r="F131" s="21"/>
      <c r="G131" s="22"/>
    </row>
    <row r="132" spans="1:9" x14ac:dyDescent="0.3">
      <c r="A132" s="19" t="s">
        <v>566</v>
      </c>
      <c r="B132" s="20" t="s">
        <v>567</v>
      </c>
      <c r="C132" s="21"/>
      <c r="D132" s="21"/>
      <c r="E132" s="21">
        <f>SUMIF(Balance!$AB$97:$AB$180,Ingresos!A132,Balance!$X$97:$Y$180)</f>
        <v>0</v>
      </c>
      <c r="F132" s="21"/>
      <c r="G132" s="22"/>
    </row>
    <row r="133" spans="1:9" ht="28.5" x14ac:dyDescent="0.3">
      <c r="A133" s="19" t="s">
        <v>568</v>
      </c>
      <c r="B133" s="20" t="s">
        <v>569</v>
      </c>
      <c r="C133" s="21"/>
      <c r="D133" s="21"/>
      <c r="E133" s="21">
        <f>SUMIF(Balance!$AB$97:$AB$180,Ingresos!A133,Balance!$X$97:$Y$180)</f>
        <v>0</v>
      </c>
      <c r="F133" s="21"/>
      <c r="G133" s="22"/>
    </row>
    <row r="134" spans="1:9" x14ac:dyDescent="0.3">
      <c r="A134" s="16" t="s">
        <v>570</v>
      </c>
      <c r="B134" s="17" t="s">
        <v>380</v>
      </c>
      <c r="C134" s="18">
        <f>C135</f>
        <v>0</v>
      </c>
      <c r="D134" s="18">
        <f>D135</f>
        <v>0</v>
      </c>
      <c r="E134" s="18">
        <f>E135</f>
        <v>0</v>
      </c>
      <c r="F134" s="18">
        <f>F135</f>
        <v>0</v>
      </c>
      <c r="G134" s="15"/>
      <c r="H134" s="10"/>
      <c r="I134" s="10"/>
    </row>
    <row r="135" spans="1:9" x14ac:dyDescent="0.3">
      <c r="A135" s="19" t="s">
        <v>571</v>
      </c>
      <c r="B135" s="20" t="s">
        <v>572</v>
      </c>
      <c r="C135" s="40"/>
      <c r="D135" s="40"/>
      <c r="E135" s="21">
        <f>SUMIF(Balance!$AB$97:$AB$180,Ingresos!A135,Balance!$X$97:$Y$180)</f>
        <v>0</v>
      </c>
      <c r="F135" s="47"/>
      <c r="G135" s="39"/>
    </row>
    <row r="136" spans="1:9" x14ac:dyDescent="0.3">
      <c r="A136" s="16" t="s">
        <v>573</v>
      </c>
      <c r="B136" s="17" t="s">
        <v>407</v>
      </c>
      <c r="C136" s="18">
        <f>SUM(C137+C138+C139+C140)</f>
        <v>0</v>
      </c>
      <c r="D136" s="18">
        <f>SUM(D137+D138+D139+D140)</f>
        <v>0</v>
      </c>
      <c r="E136" s="18">
        <f>SUM(E137+E138+E139+E140)</f>
        <v>0</v>
      </c>
      <c r="F136" s="18">
        <f>SUM(F137+F138+F139+F140)</f>
        <v>0</v>
      </c>
      <c r="G136" s="15"/>
      <c r="H136" s="10"/>
      <c r="I136" s="10"/>
    </row>
    <row r="137" spans="1:9" x14ac:dyDescent="0.3">
      <c r="A137" s="19" t="s">
        <v>574</v>
      </c>
      <c r="B137" s="20" t="s">
        <v>575</v>
      </c>
      <c r="C137" s="21"/>
      <c r="D137" s="21"/>
      <c r="E137" s="21">
        <f>SUMIF(Balance!$AB$97:$AB$180,Ingresos!A137,Balance!$X$97:$Y$180)</f>
        <v>0</v>
      </c>
      <c r="F137" s="21"/>
      <c r="G137" s="22"/>
    </row>
    <row r="138" spans="1:9" x14ac:dyDescent="0.3">
      <c r="A138" s="19" t="s">
        <v>576</v>
      </c>
      <c r="B138" s="20" t="s">
        <v>577</v>
      </c>
      <c r="C138" s="21"/>
      <c r="D138" s="21"/>
      <c r="E138" s="21">
        <f>SUMIF(Balance!$AB$97:$AB$180,Ingresos!A138,Balance!$X$97:$Y$180)</f>
        <v>0</v>
      </c>
      <c r="F138" s="21"/>
      <c r="G138" s="22"/>
    </row>
    <row r="139" spans="1:9" x14ac:dyDescent="0.3">
      <c r="A139" s="19" t="s">
        <v>578</v>
      </c>
      <c r="B139" s="20" t="s">
        <v>579</v>
      </c>
      <c r="C139" s="21"/>
      <c r="D139" s="21"/>
      <c r="E139" s="21">
        <f>SUMIF(Balance!$AB$97:$AB$180,Ingresos!A139,Balance!$X$97:$Y$180)</f>
        <v>0</v>
      </c>
      <c r="F139" s="21"/>
      <c r="G139" s="22"/>
    </row>
    <row r="140" spans="1:9" ht="28.5" x14ac:dyDescent="0.3">
      <c r="A140" s="19" t="s">
        <v>580</v>
      </c>
      <c r="B140" s="20" t="s">
        <v>581</v>
      </c>
      <c r="C140" s="21"/>
      <c r="D140" s="21"/>
      <c r="E140" s="21">
        <f>SUMIF(Balance!$AB$97:$AB$180,Ingresos!A140,Balance!$X$97:$Y$180)</f>
        <v>0</v>
      </c>
      <c r="F140" s="40"/>
      <c r="G140" s="22"/>
    </row>
    <row r="141" spans="1:9" x14ac:dyDescent="0.3">
      <c r="A141" s="16" t="s">
        <v>582</v>
      </c>
      <c r="B141" s="17" t="s">
        <v>391</v>
      </c>
      <c r="C141" s="18">
        <f>SUM(C142)</f>
        <v>0</v>
      </c>
      <c r="D141" s="18">
        <f>SUM(D142)</f>
        <v>0</v>
      </c>
      <c r="E141" s="18">
        <f>SUM(E142)</f>
        <v>0</v>
      </c>
      <c r="F141" s="18">
        <f>SUM(F142)</f>
        <v>0</v>
      </c>
      <c r="G141" s="15"/>
      <c r="H141" s="10"/>
      <c r="I141" s="10"/>
    </row>
    <row r="142" spans="1:9" ht="28.5" x14ac:dyDescent="0.3">
      <c r="A142" s="19" t="s">
        <v>583</v>
      </c>
      <c r="B142" s="20" t="s">
        <v>584</v>
      </c>
      <c r="C142" s="21"/>
      <c r="D142" s="21"/>
      <c r="E142" s="21">
        <f>SUMIF(Balance!$AB$97:$AB$180,Ingresos!A142,Balance!$X$97:$Y$180)</f>
        <v>0</v>
      </c>
      <c r="F142" s="21"/>
      <c r="G142" s="22"/>
    </row>
    <row r="143" spans="1:9" x14ac:dyDescent="0.3">
      <c r="A143" s="16" t="s">
        <v>585</v>
      </c>
      <c r="B143" s="17" t="s">
        <v>415</v>
      </c>
      <c r="C143" s="18">
        <f>C144+C145</f>
        <v>0</v>
      </c>
      <c r="D143" s="18">
        <f>D144+D145</f>
        <v>0</v>
      </c>
      <c r="E143" s="18">
        <f>E144+E145</f>
        <v>0</v>
      </c>
      <c r="F143" s="18">
        <f>F144+F145</f>
        <v>0</v>
      </c>
      <c r="G143" s="15"/>
      <c r="H143" s="10"/>
      <c r="I143" s="10"/>
    </row>
    <row r="144" spans="1:9" x14ac:dyDescent="0.3">
      <c r="A144" s="19" t="s">
        <v>586</v>
      </c>
      <c r="B144" s="20" t="s">
        <v>587</v>
      </c>
      <c r="C144" s="21"/>
      <c r="D144" s="21"/>
      <c r="E144" s="21">
        <f>SUMIF(Balance!$AB$97:$AB$180,Ingresos!A144,Balance!$X$97:$Y$180)</f>
        <v>0</v>
      </c>
      <c r="F144" s="21"/>
      <c r="G144" s="22"/>
    </row>
    <row r="145" spans="1:9" x14ac:dyDescent="0.3">
      <c r="A145" s="19" t="s">
        <v>588</v>
      </c>
      <c r="B145" s="20" t="s">
        <v>347</v>
      </c>
      <c r="C145" s="21"/>
      <c r="D145" s="21"/>
      <c r="E145" s="21">
        <f>SUMIF(Balance!$AB$97:$AB$180,Ingresos!A145,Balance!$X$97:$Y$180)</f>
        <v>0</v>
      </c>
      <c r="F145" s="21"/>
      <c r="G145" s="22"/>
    </row>
    <row r="146" spans="1:9" x14ac:dyDescent="0.3">
      <c r="A146" s="16" t="s">
        <v>589</v>
      </c>
      <c r="B146" s="17" t="s">
        <v>419</v>
      </c>
      <c r="C146" s="23"/>
      <c r="D146" s="23"/>
      <c r="E146" s="21">
        <f>SUMIF(Balance!$AB$97:$AB$180,Ingresos!A146,Balance!$X$97:$Y$180)</f>
        <v>0</v>
      </c>
      <c r="F146" s="23"/>
      <c r="G146" s="22"/>
    </row>
    <row r="147" spans="1:9" x14ac:dyDescent="0.3">
      <c r="A147" s="12" t="s">
        <v>590</v>
      </c>
      <c r="B147" s="13" t="s">
        <v>591</v>
      </c>
      <c r="C147" s="32">
        <f>C148</f>
        <v>0</v>
      </c>
      <c r="D147" s="32">
        <f>D148</f>
        <v>0</v>
      </c>
      <c r="E147" s="14">
        <f>E148</f>
        <v>0</v>
      </c>
      <c r="F147" s="14">
        <f>F148</f>
        <v>0</v>
      </c>
      <c r="G147" s="15"/>
      <c r="H147" s="10"/>
      <c r="I147" s="10"/>
    </row>
    <row r="148" spans="1:9" x14ac:dyDescent="0.3">
      <c r="A148" s="16" t="s">
        <v>592</v>
      </c>
      <c r="B148" s="17" t="s">
        <v>593</v>
      </c>
      <c r="C148" s="23"/>
      <c r="D148" s="23"/>
      <c r="E148" s="21">
        <f>SUMIF(Balance!$AB$97:$AB$180,Ingresos!A148,Balance!$X$97:$Y$180)</f>
        <v>0</v>
      </c>
      <c r="F148" s="23"/>
      <c r="G148" s="22"/>
    </row>
    <row r="149" spans="1:9" x14ac:dyDescent="0.3">
      <c r="A149" s="12" t="s">
        <v>594</v>
      </c>
      <c r="B149" s="13" t="s">
        <v>425</v>
      </c>
      <c r="C149" s="32">
        <f>C150</f>
        <v>0</v>
      </c>
      <c r="D149" s="32">
        <f>D150</f>
        <v>0</v>
      </c>
      <c r="E149" s="32">
        <f>E150</f>
        <v>0</v>
      </c>
      <c r="F149" s="32">
        <f>F150</f>
        <v>0</v>
      </c>
      <c r="G149" s="15"/>
      <c r="H149" s="10"/>
      <c r="I149" s="10"/>
    </row>
    <row r="150" spans="1:9" x14ac:dyDescent="0.3">
      <c r="A150" s="16" t="s">
        <v>595</v>
      </c>
      <c r="B150" s="17" t="s">
        <v>596</v>
      </c>
      <c r="C150" s="23"/>
      <c r="D150" s="23"/>
      <c r="E150" s="21">
        <f>SUMIF(Balance!$AB$97:$AB$180,Ingresos!A150,Balance!$X$97:$Y$180)</f>
        <v>0</v>
      </c>
      <c r="F150" s="23"/>
      <c r="G150" s="42" t="s">
        <v>319</v>
      </c>
    </row>
    <row r="151" spans="1:9" x14ac:dyDescent="0.3">
      <c r="A151" s="6" t="s">
        <v>597</v>
      </c>
      <c r="B151" s="7" t="s">
        <v>598</v>
      </c>
      <c r="C151" s="8">
        <f>SUM(C152)</f>
        <v>0</v>
      </c>
      <c r="D151" s="8">
        <f>SUM(D152)</f>
        <v>0</v>
      </c>
      <c r="E151" s="8">
        <f>SUM(E152)</f>
        <v>0</v>
      </c>
      <c r="F151" s="8">
        <f>SUM(F152)</f>
        <v>0</v>
      </c>
      <c r="G151" s="9" t="s">
        <v>319</v>
      </c>
      <c r="H151" s="10"/>
      <c r="I151" s="10"/>
    </row>
    <row r="152" spans="1:9" x14ac:dyDescent="0.3">
      <c r="A152" s="12" t="s">
        <v>599</v>
      </c>
      <c r="B152" s="13" t="s">
        <v>600</v>
      </c>
      <c r="C152" s="14">
        <f>SUM(C153+C154)</f>
        <v>0</v>
      </c>
      <c r="D152" s="14">
        <f>SUM(D153+D154)</f>
        <v>0</v>
      </c>
      <c r="E152" s="14">
        <f>SUM(E153+E154)</f>
        <v>0</v>
      </c>
      <c r="F152" s="14">
        <f>SUM(F153+F154)</f>
        <v>0</v>
      </c>
      <c r="G152" s="15"/>
      <c r="H152" s="10"/>
      <c r="I152" s="10"/>
    </row>
    <row r="153" spans="1:9" x14ac:dyDescent="0.3">
      <c r="A153" s="16" t="s">
        <v>601</v>
      </c>
      <c r="B153" s="17" t="s">
        <v>602</v>
      </c>
      <c r="C153" s="23"/>
      <c r="D153" s="23"/>
      <c r="E153" s="21">
        <f>SUMIF(Balance!$AB$97:$AB$180,Ingresos!A153,Balance!$X$97:$Y$180)</f>
        <v>0</v>
      </c>
      <c r="F153" s="23"/>
      <c r="G153" s="48"/>
    </row>
    <row r="154" spans="1:9" x14ac:dyDescent="0.3">
      <c r="A154" s="16" t="s">
        <v>603</v>
      </c>
      <c r="B154" s="17" t="s">
        <v>604</v>
      </c>
      <c r="C154" s="23"/>
      <c r="D154" s="23"/>
      <c r="E154" s="21">
        <f>SUMIF(Balance!$AB$97:$AB$180,Ingresos!A154,Balance!$X$97:$Y$180)</f>
        <v>0</v>
      </c>
      <c r="F154" s="23"/>
      <c r="G154" s="48"/>
    </row>
    <row r="155" spans="1:9" x14ac:dyDescent="0.3">
      <c r="A155" s="6" t="s">
        <v>605</v>
      </c>
      <c r="B155" s="7" t="s">
        <v>606</v>
      </c>
      <c r="C155" s="24"/>
      <c r="D155" s="24"/>
      <c r="E155" s="21">
        <f>SUMIF(Balance!$AB$97:$AB$180,Ingresos!A155,Balance!$X$97:$Y$180)</f>
        <v>0</v>
      </c>
      <c r="F155" s="24"/>
      <c r="G155" s="48"/>
    </row>
    <row r="156" spans="1:9" x14ac:dyDescent="0.3">
      <c r="A156" s="10"/>
      <c r="B156" s="10"/>
      <c r="C156" s="49"/>
      <c r="D156" s="49"/>
      <c r="E156" s="49"/>
      <c r="F156" s="49"/>
      <c r="G156" s="50"/>
      <c r="H156" s="10"/>
      <c r="I156" s="10"/>
    </row>
    <row r="157" spans="1:9" x14ac:dyDescent="0.3">
      <c r="A157" s="10"/>
      <c r="B157" s="10"/>
      <c r="C157" s="10"/>
      <c r="D157" s="10"/>
      <c r="E157" s="10"/>
      <c r="F157" s="10"/>
      <c r="G157" s="50"/>
      <c r="H157" s="10"/>
      <c r="I157" s="10"/>
    </row>
    <row r="158" spans="1:9" ht="16.5" x14ac:dyDescent="0.35">
      <c r="A158" s="10"/>
      <c r="B158" s="51" t="s">
        <v>607</v>
      </c>
      <c r="C158" s="52">
        <f>C2+C28+C60+C66+C69+C105+C114+C121+C125+C151+C155</f>
        <v>16779500000</v>
      </c>
      <c r="D158" s="52">
        <f>D2+D28+D60+D66+D69+D105+D114+D121+D125+D151+D155</f>
        <v>16779500000</v>
      </c>
      <c r="E158" s="52">
        <f>E2+E28+E60+E66+E69+E105+E114+E121+E125+E151+E155</f>
        <v>9917231105</v>
      </c>
      <c r="F158" s="52">
        <f>F2+F28+F60+F66+F69+F105+F114+F121+F125+F151+F155</f>
        <v>6862268895</v>
      </c>
      <c r="G158" s="50"/>
      <c r="H158" s="10"/>
      <c r="I158" s="10"/>
    </row>
    <row r="159" spans="1:9" x14ac:dyDescent="0.3">
      <c r="C159" s="10"/>
      <c r="D159" s="10"/>
      <c r="E159" s="10"/>
      <c r="F159" s="10"/>
      <c r="G159" s="50"/>
      <c r="H159" s="10"/>
      <c r="I159" s="10"/>
    </row>
    <row r="160" spans="1:9" x14ac:dyDescent="0.3">
      <c r="D160" s="101"/>
      <c r="E160" s="101">
        <f>+E158-Balance!W322</f>
        <v>0</v>
      </c>
      <c r="F160" s="101">
        <f>+D158-E158-F158</f>
        <v>0</v>
      </c>
    </row>
    <row r="161" spans="5:5" x14ac:dyDescent="0.3">
      <c r="E161" s="10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6"/>
  <sheetViews>
    <sheetView topLeftCell="A408" workbookViewId="0">
      <selection activeCell="E383" sqref="E383"/>
    </sheetView>
  </sheetViews>
  <sheetFormatPr baseColWidth="10" defaultRowHeight="16.5" x14ac:dyDescent="0.35"/>
  <cols>
    <col min="1" max="1" width="29.42578125" style="56" customWidth="1"/>
    <col min="2" max="2" width="49.42578125" style="56" customWidth="1"/>
    <col min="3" max="3" width="17.140625" style="56" customWidth="1"/>
    <col min="4" max="4" width="18.42578125" style="56" customWidth="1"/>
    <col min="5" max="5" width="16.85546875" style="56" customWidth="1"/>
    <col min="6" max="6" width="15.42578125" style="56" customWidth="1"/>
    <col min="7" max="7" width="11.42578125" style="58"/>
    <col min="8" max="14" width="11.42578125" style="59"/>
    <col min="15" max="16384" width="11.42578125" style="56"/>
  </cols>
  <sheetData>
    <row r="1" spans="1:14" ht="18" x14ac:dyDescent="0.35">
      <c r="C1" s="57" t="s">
        <v>608</v>
      </c>
    </row>
    <row r="2" spans="1:14" s="65" customFormat="1" ht="114.75" customHeight="1" x14ac:dyDescent="0.2">
      <c r="A2" s="60" t="s">
        <v>609</v>
      </c>
      <c r="B2" s="60" t="s">
        <v>610</v>
      </c>
      <c r="C2" s="61" t="s">
        <v>611</v>
      </c>
      <c r="D2" s="61" t="s">
        <v>612</v>
      </c>
      <c r="E2" s="61" t="s">
        <v>613</v>
      </c>
      <c r="F2" s="62" t="s">
        <v>614</v>
      </c>
      <c r="G2" s="63"/>
      <c r="H2" s="64"/>
      <c r="I2" s="64"/>
      <c r="J2" s="64"/>
      <c r="K2" s="64"/>
      <c r="L2" s="64"/>
      <c r="M2" s="64"/>
      <c r="N2" s="64"/>
    </row>
    <row r="3" spans="1:14" s="71" customFormat="1" ht="14.25" customHeight="1" x14ac:dyDescent="0.35">
      <c r="A3" s="66" t="s">
        <v>615</v>
      </c>
      <c r="B3" s="67" t="s">
        <v>616</v>
      </c>
      <c r="C3" s="68">
        <f>SUM(C4+C111+C205+C220)</f>
        <v>10254873000</v>
      </c>
      <c r="D3" s="68">
        <f>SUM(D4+D111+D205+D220)</f>
        <v>10254873000</v>
      </c>
      <c r="E3" s="68">
        <f>SUM(E4+E111+E205+E220)</f>
        <v>8558138116</v>
      </c>
      <c r="F3" s="68">
        <f>SUM(F4+F111+F205+F220)</f>
        <v>1696734884</v>
      </c>
      <c r="G3" s="69" t="s">
        <v>319</v>
      </c>
      <c r="H3" s="70"/>
      <c r="I3" s="70"/>
      <c r="J3" s="70"/>
      <c r="K3" s="70"/>
      <c r="L3" s="70"/>
      <c r="M3" s="59"/>
      <c r="N3" s="59"/>
    </row>
    <row r="4" spans="1:14" s="71" customFormat="1" ht="14.25" customHeight="1" x14ac:dyDescent="0.35">
      <c r="A4" s="72" t="s">
        <v>617</v>
      </c>
      <c r="B4" s="73" t="s">
        <v>618</v>
      </c>
      <c r="C4" s="74">
        <f>SUM(C5+C79+C82+C96+C103)</f>
        <v>6566373000</v>
      </c>
      <c r="D4" s="74">
        <f>SUM(D5+D79+D82+D96+D103)</f>
        <v>6566373000</v>
      </c>
      <c r="E4" s="74">
        <f>SUM(E5+E79+E82+E96+E103)</f>
        <v>5968596157</v>
      </c>
      <c r="F4" s="74">
        <f>SUM(F5+F79+F82+F96+F103)</f>
        <v>597776843</v>
      </c>
      <c r="G4" s="58"/>
      <c r="H4" s="59"/>
      <c r="I4" s="59"/>
      <c r="J4" s="59"/>
      <c r="K4" s="59"/>
      <c r="L4" s="59"/>
      <c r="M4" s="59"/>
      <c r="N4" s="59"/>
    </row>
    <row r="5" spans="1:14" s="71" customFormat="1" ht="14.25" customHeight="1" x14ac:dyDescent="0.35">
      <c r="A5" s="75" t="s">
        <v>619</v>
      </c>
      <c r="B5" s="76" t="s">
        <v>620</v>
      </c>
      <c r="C5" s="77">
        <f>SUM(C6+C7+C10+C12+C17+C21+C24+C32+C34+C36+C45+C48+C53+C56+C57+C58+C62+C64+C65+C66+C67+C68+C78+C52+C70+C71+C72+C73+C76+C77)</f>
        <v>6016373000</v>
      </c>
      <c r="D5" s="77">
        <f>SUM(D6+D7+D10+D12+D17+D21+D24+D32+D34+D36+D45+D48+D53+D56+D57+D58+D62+D64+D65+D66+D67+D68+D78+D52+D70+D71+D72+D73+D76+D77)</f>
        <v>6016373000</v>
      </c>
      <c r="E5" s="77">
        <f>SUM(E6+E7+E10+E12+E17+E21+E24+E32+E34+E36+E45+E48+E53+E56+E57+E58+E62+E64+E65+E66+E67+E68+E78+E52+E70+E71+E72+E73+E76+E77)</f>
        <v>5677443787</v>
      </c>
      <c r="F5" s="77">
        <f>SUM(F6+F7+F10+F12+F17+F21+F24+F32+F34+F36+F45+F48+F53+F56+F57+F58+F62+F64+F65+F66+F67+F68+F78+F52+F70+F71+F72+F73+F76+F77)</f>
        <v>338929213</v>
      </c>
      <c r="G5" s="58"/>
      <c r="H5" s="59"/>
      <c r="I5" s="59"/>
      <c r="J5" s="59"/>
      <c r="K5" s="59"/>
      <c r="L5" s="59"/>
      <c r="M5" s="59"/>
      <c r="N5" s="59"/>
    </row>
    <row r="6" spans="1:14" s="71" customFormat="1" ht="14.25" customHeight="1" x14ac:dyDescent="0.35">
      <c r="A6" s="78" t="s">
        <v>621</v>
      </c>
      <c r="B6" s="79" t="s">
        <v>622</v>
      </c>
      <c r="C6" s="80">
        <v>3168373000</v>
      </c>
      <c r="D6" s="80">
        <v>3168373000</v>
      </c>
      <c r="E6" s="80">
        <f>SUMIF(Balance!$AB$107:$AB$319,Egresos!A6,Balance!$U$107:$V$319)</f>
        <v>3128744794</v>
      </c>
      <c r="F6" s="80">
        <f>+D6-E6</f>
        <v>39628206</v>
      </c>
      <c r="G6" s="58"/>
      <c r="H6" s="59"/>
      <c r="I6" s="59"/>
      <c r="J6" s="59"/>
      <c r="K6" s="59"/>
      <c r="L6" s="59"/>
      <c r="M6" s="59"/>
      <c r="N6" s="59"/>
    </row>
    <row r="7" spans="1:14" s="71" customFormat="1" ht="14.25" customHeight="1" x14ac:dyDescent="0.35">
      <c r="A7" s="78" t="s">
        <v>623</v>
      </c>
      <c r="B7" s="79" t="s">
        <v>624</v>
      </c>
      <c r="C7" s="81">
        <f>C8+C9</f>
        <v>210000000</v>
      </c>
      <c r="D7" s="81">
        <f>D8+D9</f>
        <v>210000000</v>
      </c>
      <c r="E7" s="81">
        <f>E8+E9</f>
        <v>4609393</v>
      </c>
      <c r="F7" s="81">
        <f>F8+F9</f>
        <v>205390607</v>
      </c>
      <c r="G7" s="58"/>
      <c r="H7" s="59"/>
      <c r="I7" s="59"/>
      <c r="J7" s="59"/>
      <c r="K7" s="59"/>
      <c r="L7" s="59"/>
      <c r="M7" s="59"/>
      <c r="N7" s="59"/>
    </row>
    <row r="8" spans="1:14" s="71" customFormat="1" ht="14.25" customHeight="1" x14ac:dyDescent="0.35">
      <c r="A8" s="82" t="s">
        <v>625</v>
      </c>
      <c r="B8" s="83" t="s">
        <v>626</v>
      </c>
      <c r="C8" s="84">
        <v>210000000</v>
      </c>
      <c r="D8" s="84">
        <v>210000000</v>
      </c>
      <c r="E8" s="80">
        <f>SUMIF(Balance!$AB$107:$AB$319,Egresos!A8,Balance!$U$107:$V$319)</f>
        <v>4609393</v>
      </c>
      <c r="F8" s="80">
        <f>+D8-E8</f>
        <v>205390607</v>
      </c>
      <c r="G8" s="58"/>
      <c r="H8" s="59"/>
      <c r="I8" s="59"/>
      <c r="J8" s="59"/>
      <c r="K8" s="59"/>
      <c r="L8" s="59"/>
      <c r="M8" s="59"/>
      <c r="N8" s="59"/>
    </row>
    <row r="9" spans="1:14" s="71" customFormat="1" ht="14.25" customHeight="1" x14ac:dyDescent="0.35">
      <c r="A9" s="82" t="s">
        <v>627</v>
      </c>
      <c r="B9" s="83" t="s">
        <v>628</v>
      </c>
      <c r="C9" s="84"/>
      <c r="D9" s="84"/>
      <c r="E9" s="80">
        <f>SUMIF(Balance!$AB$107:$AB$319,Egresos!A9,Balance!$U$107:$V$319)</f>
        <v>0</v>
      </c>
      <c r="F9" s="80">
        <f>+D9-E9</f>
        <v>0</v>
      </c>
      <c r="G9" s="58"/>
      <c r="H9" s="59"/>
      <c r="I9" s="59"/>
      <c r="J9" s="59"/>
      <c r="K9" s="59"/>
      <c r="L9" s="59"/>
      <c r="M9" s="59"/>
      <c r="N9" s="59"/>
    </row>
    <row r="10" spans="1:14" s="71" customFormat="1" ht="14.25" customHeight="1" x14ac:dyDescent="0.35">
      <c r="A10" s="78" t="s">
        <v>629</v>
      </c>
      <c r="B10" s="79" t="s">
        <v>630</v>
      </c>
      <c r="C10" s="81">
        <f>SUM(C11)</f>
        <v>0</v>
      </c>
      <c r="D10" s="81">
        <f>SUM(D11)</f>
        <v>0</v>
      </c>
      <c r="E10" s="81">
        <f>SUM(E11)</f>
        <v>0</v>
      </c>
      <c r="F10" s="81">
        <f>SUM(F11)</f>
        <v>0</v>
      </c>
      <c r="G10" s="58"/>
      <c r="H10" s="59"/>
      <c r="I10" s="59"/>
      <c r="J10" s="59"/>
      <c r="K10" s="59"/>
      <c r="L10" s="59"/>
      <c r="M10" s="59"/>
      <c r="N10" s="59"/>
    </row>
    <row r="11" spans="1:14" s="87" customFormat="1" ht="14.25" customHeight="1" x14ac:dyDescent="0.35">
      <c r="A11" s="85" t="s">
        <v>631</v>
      </c>
      <c r="B11" s="86" t="s">
        <v>632</v>
      </c>
      <c r="C11" s="84"/>
      <c r="D11" s="84"/>
      <c r="E11" s="80">
        <f>SUMIF(Balance!$AB$107:$AB$319,Egresos!A11,Balance!$U$107:$V$319)</f>
        <v>0</v>
      </c>
      <c r="F11" s="84"/>
      <c r="G11" s="58"/>
      <c r="H11" s="59"/>
      <c r="I11" s="59"/>
      <c r="J11" s="59"/>
      <c r="K11" s="59"/>
      <c r="L11" s="59"/>
      <c r="M11" s="59"/>
      <c r="N11" s="59"/>
    </row>
    <row r="12" spans="1:14" s="71" customFormat="1" ht="14.25" customHeight="1" x14ac:dyDescent="0.35">
      <c r="A12" s="78" t="s">
        <v>633</v>
      </c>
      <c r="B12" s="79" t="s">
        <v>634</v>
      </c>
      <c r="C12" s="81">
        <f>SUM(C13+C14+C15+C16)</f>
        <v>0</v>
      </c>
      <c r="D12" s="81">
        <f>SUM(D13+D14+D15+D16)</f>
        <v>0</v>
      </c>
      <c r="E12" s="81">
        <f>SUM(E13+E14+E15+E16)</f>
        <v>0</v>
      </c>
      <c r="F12" s="81">
        <f>SUM(F13+F14+F15+F16)</f>
        <v>0</v>
      </c>
      <c r="G12" s="58"/>
      <c r="H12" s="59"/>
      <c r="I12" s="59"/>
      <c r="J12" s="59"/>
      <c r="K12" s="59"/>
      <c r="L12" s="59"/>
      <c r="M12" s="59"/>
      <c r="N12" s="59"/>
    </row>
    <row r="13" spans="1:14" s="71" customFormat="1" ht="14.25" customHeight="1" x14ac:dyDescent="0.35">
      <c r="A13" s="82" t="s">
        <v>635</v>
      </c>
      <c r="B13" s="83" t="s">
        <v>636</v>
      </c>
      <c r="C13" s="84"/>
      <c r="D13" s="84"/>
      <c r="E13" s="80">
        <f>SUMIF(Balance!$AB$107:$AB$319,Egresos!A13,Balance!$U$107:$V$319)</f>
        <v>0</v>
      </c>
      <c r="F13" s="84"/>
      <c r="G13" s="58"/>
      <c r="H13" s="59"/>
      <c r="I13" s="59"/>
      <c r="J13" s="59"/>
      <c r="K13" s="59"/>
      <c r="L13" s="59"/>
      <c r="M13" s="59"/>
      <c r="N13" s="59"/>
    </row>
    <row r="14" spans="1:14" s="71" customFormat="1" ht="14.25" customHeight="1" x14ac:dyDescent="0.35">
      <c r="A14" s="82" t="s">
        <v>637</v>
      </c>
      <c r="B14" s="83" t="s">
        <v>638</v>
      </c>
      <c r="C14" s="84"/>
      <c r="D14" s="84"/>
      <c r="E14" s="80">
        <f>SUMIF(Balance!$AB$107:$AB$319,Egresos!A14,Balance!$U$107:$V$319)</f>
        <v>0</v>
      </c>
      <c r="F14" s="84"/>
      <c r="G14" s="58"/>
      <c r="H14" s="59"/>
      <c r="I14" s="59"/>
      <c r="J14" s="59"/>
      <c r="K14" s="59"/>
      <c r="L14" s="59"/>
      <c r="M14" s="59"/>
      <c r="N14" s="59"/>
    </row>
    <row r="15" spans="1:14" s="71" customFormat="1" ht="14.25" customHeight="1" x14ac:dyDescent="0.35">
      <c r="A15" s="82" t="s">
        <v>639</v>
      </c>
      <c r="B15" s="83" t="s">
        <v>640</v>
      </c>
      <c r="C15" s="84"/>
      <c r="D15" s="84"/>
      <c r="E15" s="80">
        <f>SUMIF(Balance!$AB$107:$AB$319,Egresos!A15,Balance!$U$107:$V$319)</f>
        <v>0</v>
      </c>
      <c r="F15" s="84"/>
      <c r="G15" s="58"/>
      <c r="H15" s="59"/>
      <c r="I15" s="59"/>
      <c r="J15" s="59"/>
      <c r="K15" s="59"/>
      <c r="L15" s="59"/>
      <c r="M15" s="59"/>
      <c r="N15" s="59"/>
    </row>
    <row r="16" spans="1:14" s="71" customFormat="1" ht="14.25" customHeight="1" x14ac:dyDescent="0.35">
      <c r="A16" s="82" t="s">
        <v>641</v>
      </c>
      <c r="B16" s="83" t="s">
        <v>642</v>
      </c>
      <c r="C16" s="84"/>
      <c r="D16" s="84"/>
      <c r="E16" s="80">
        <f>SUMIF(Balance!$AB$107:$AB$319,Egresos!A16,Balance!$U$107:$V$319)</f>
        <v>0</v>
      </c>
      <c r="F16" s="84"/>
      <c r="G16" s="58"/>
      <c r="H16" s="59"/>
      <c r="I16" s="59"/>
      <c r="J16" s="59"/>
      <c r="K16" s="59"/>
      <c r="L16" s="59"/>
      <c r="M16" s="59"/>
      <c r="N16" s="59"/>
    </row>
    <row r="17" spans="1:14" s="71" customFormat="1" ht="14.25" customHeight="1" x14ac:dyDescent="0.35">
      <c r="A17" s="78" t="s">
        <v>643</v>
      </c>
      <c r="B17" s="79" t="s">
        <v>644</v>
      </c>
      <c r="C17" s="81">
        <f>SUM(C18+C19+C20)</f>
        <v>0</v>
      </c>
      <c r="D17" s="81">
        <f>SUM(D18+D19+D20)</f>
        <v>0</v>
      </c>
      <c r="E17" s="81">
        <f>SUM(E18+E19+E20)</f>
        <v>0</v>
      </c>
      <c r="F17" s="81">
        <f>SUM(F18+F19+F20)</f>
        <v>0</v>
      </c>
      <c r="G17" s="58"/>
      <c r="H17" s="59"/>
      <c r="I17" s="59"/>
      <c r="J17" s="59"/>
      <c r="K17" s="59"/>
      <c r="L17" s="59"/>
      <c r="M17" s="59"/>
      <c r="N17" s="59"/>
    </row>
    <row r="18" spans="1:14" s="71" customFormat="1" ht="14.25" customHeight="1" x14ac:dyDescent="0.35">
      <c r="A18" s="82" t="s">
        <v>645</v>
      </c>
      <c r="B18" s="83" t="s">
        <v>646</v>
      </c>
      <c r="C18" s="84"/>
      <c r="D18" s="84"/>
      <c r="E18" s="80">
        <f>SUMIF(Balance!$AB$107:$AB$319,Egresos!A18,Balance!$U$107:$V$319)</f>
        <v>0</v>
      </c>
      <c r="F18" s="84"/>
      <c r="G18" s="58"/>
      <c r="H18" s="59"/>
      <c r="I18" s="59"/>
      <c r="J18" s="59"/>
      <c r="K18" s="59"/>
      <c r="L18" s="59"/>
      <c r="M18" s="59"/>
      <c r="N18" s="59"/>
    </row>
    <row r="19" spans="1:14" s="71" customFormat="1" ht="14.25" customHeight="1" x14ac:dyDescent="0.35">
      <c r="A19" s="82" t="s">
        <v>647</v>
      </c>
      <c r="B19" s="83" t="s">
        <v>648</v>
      </c>
      <c r="C19" s="84"/>
      <c r="D19" s="84"/>
      <c r="E19" s="80">
        <f>SUMIF(Balance!$AB$107:$AB$319,Egresos!A19,Balance!$U$107:$V$319)</f>
        <v>0</v>
      </c>
      <c r="F19" s="84"/>
      <c r="G19" s="58"/>
      <c r="H19" s="59"/>
      <c r="I19" s="59"/>
      <c r="J19" s="59"/>
      <c r="K19" s="59"/>
      <c r="L19" s="59"/>
      <c r="M19" s="59"/>
      <c r="N19" s="59"/>
    </row>
    <row r="20" spans="1:14" s="71" customFormat="1" ht="14.25" customHeight="1" x14ac:dyDescent="0.35">
      <c r="A20" s="82" t="s">
        <v>649</v>
      </c>
      <c r="B20" s="83" t="s">
        <v>650</v>
      </c>
      <c r="C20" s="84"/>
      <c r="D20" s="84"/>
      <c r="E20" s="80">
        <f>SUMIF(Balance!$AB$107:$AB$319,Egresos!A20,Balance!$U$107:$V$319)</f>
        <v>0</v>
      </c>
      <c r="F20" s="84"/>
      <c r="G20" s="58"/>
      <c r="H20" s="59"/>
      <c r="I20" s="59"/>
      <c r="J20" s="59"/>
      <c r="K20" s="59"/>
      <c r="L20" s="59"/>
      <c r="M20" s="59"/>
      <c r="N20" s="59"/>
    </row>
    <row r="21" spans="1:14" s="71" customFormat="1" ht="14.25" customHeight="1" x14ac:dyDescent="0.35">
      <c r="A21" s="78" t="s">
        <v>651</v>
      </c>
      <c r="B21" s="79" t="s">
        <v>652</v>
      </c>
      <c r="C21" s="81">
        <f>SUM(C22+C23)</f>
        <v>0</v>
      </c>
      <c r="D21" s="81">
        <f>SUM(D22+D23)</f>
        <v>0</v>
      </c>
      <c r="E21" s="81">
        <f>SUM(E22+E23)</f>
        <v>4366</v>
      </c>
      <c r="F21" s="81">
        <f>SUM(F22+F23)</f>
        <v>-4366</v>
      </c>
      <c r="G21" s="58"/>
      <c r="H21" s="59"/>
      <c r="I21" s="59"/>
      <c r="J21" s="59"/>
      <c r="K21" s="59"/>
      <c r="L21" s="59"/>
      <c r="M21" s="59"/>
      <c r="N21" s="59"/>
    </row>
    <row r="22" spans="1:14" s="71" customFormat="1" ht="14.25" customHeight="1" x14ac:dyDescent="0.35">
      <c r="A22" s="82" t="s">
        <v>653</v>
      </c>
      <c r="B22" s="83" t="s">
        <v>654</v>
      </c>
      <c r="C22" s="84"/>
      <c r="D22" s="84"/>
      <c r="E22" s="80">
        <f>SUMIF(Balance!$AB$107:$AB$319,Egresos!A22,Balance!$U$107:$V$319)</f>
        <v>0</v>
      </c>
      <c r="F22" s="80">
        <f t="shared" ref="F22:F31" si="0">+D22-E22</f>
        <v>0</v>
      </c>
      <c r="G22" s="58"/>
      <c r="H22" s="59"/>
      <c r="I22" s="59"/>
      <c r="J22" s="59"/>
      <c r="K22" s="59"/>
      <c r="L22" s="59"/>
      <c r="M22" s="59"/>
      <c r="N22" s="59"/>
    </row>
    <row r="23" spans="1:14" s="71" customFormat="1" ht="14.25" customHeight="1" x14ac:dyDescent="0.35">
      <c r="A23" s="82" t="s">
        <v>655</v>
      </c>
      <c r="B23" s="83" t="s">
        <v>656</v>
      </c>
      <c r="C23" s="84"/>
      <c r="D23" s="84"/>
      <c r="E23" s="80">
        <f>SUMIF(Balance!$AB$107:$AB$319,Egresos!A23,Balance!$U$107:$V$319)</f>
        <v>4366</v>
      </c>
      <c r="F23" s="80">
        <f t="shared" si="0"/>
        <v>-4366</v>
      </c>
      <c r="G23" s="58"/>
      <c r="H23" s="59"/>
      <c r="I23" s="59"/>
      <c r="J23" s="59"/>
      <c r="K23" s="59"/>
      <c r="L23" s="59"/>
      <c r="M23" s="59"/>
      <c r="N23" s="59"/>
    </row>
    <row r="24" spans="1:14" s="71" customFormat="1" ht="14.25" customHeight="1" x14ac:dyDescent="0.35">
      <c r="A24" s="78" t="s">
        <v>657</v>
      </c>
      <c r="B24" s="79" t="s">
        <v>658</v>
      </c>
      <c r="C24" s="81">
        <f>SUM(C25+C26+C27+C28+C29+C30+C31)</f>
        <v>70000000</v>
      </c>
      <c r="D24" s="81">
        <f>SUM(D25+D26+D27+D28+D29+D30+D31)</f>
        <v>70000000</v>
      </c>
      <c r="E24" s="81">
        <f>SUM(E25+E26+E27+E28+E29+E30+E31)</f>
        <v>76941748</v>
      </c>
      <c r="F24" s="81">
        <f>SUM(F25+F26+F27+F28+F29+F30+F31)</f>
        <v>-6941748</v>
      </c>
      <c r="G24" s="58"/>
      <c r="H24" s="59"/>
      <c r="I24" s="59"/>
      <c r="J24" s="59"/>
      <c r="K24" s="59"/>
      <c r="L24" s="59"/>
      <c r="M24" s="59"/>
      <c r="N24" s="59"/>
    </row>
    <row r="25" spans="1:14" s="71" customFormat="1" ht="14.25" customHeight="1" x14ac:dyDescent="0.35">
      <c r="A25" s="82" t="s">
        <v>659</v>
      </c>
      <c r="B25" s="83" t="s">
        <v>660</v>
      </c>
      <c r="C25" s="84"/>
      <c r="D25" s="84"/>
      <c r="E25" s="80">
        <f>SUMIF(Balance!$AB$107:$AB$319,Egresos!A25,Balance!$U$107:$V$319)</f>
        <v>0</v>
      </c>
      <c r="F25" s="80">
        <f t="shared" si="0"/>
        <v>0</v>
      </c>
      <c r="G25" s="58"/>
      <c r="H25" s="59"/>
      <c r="I25" s="59"/>
      <c r="J25" s="59"/>
      <c r="K25" s="59"/>
      <c r="L25" s="59"/>
      <c r="M25" s="59"/>
      <c r="N25" s="59"/>
    </row>
    <row r="26" spans="1:14" s="71" customFormat="1" ht="14.25" customHeight="1" x14ac:dyDescent="0.35">
      <c r="A26" s="82" t="s">
        <v>661</v>
      </c>
      <c r="B26" s="83" t="s">
        <v>662</v>
      </c>
      <c r="C26" s="84"/>
      <c r="D26" s="84"/>
      <c r="E26" s="80">
        <f>SUMIF(Balance!$AB$107:$AB$319,Egresos!A26,Balance!$U$107:$V$319)</f>
        <v>11404327</v>
      </c>
      <c r="F26" s="80">
        <f t="shared" si="0"/>
        <v>-11404327</v>
      </c>
      <c r="G26" s="58"/>
      <c r="H26" s="59"/>
      <c r="I26" s="59"/>
      <c r="J26" s="59"/>
      <c r="K26" s="59"/>
      <c r="L26" s="59"/>
      <c r="M26" s="59"/>
      <c r="N26" s="59"/>
    </row>
    <row r="27" spans="1:14" s="71" customFormat="1" ht="18" customHeight="1" x14ac:dyDescent="0.35">
      <c r="A27" s="82" t="s">
        <v>663</v>
      </c>
      <c r="B27" s="83" t="s">
        <v>664</v>
      </c>
      <c r="C27" s="84"/>
      <c r="D27" s="84"/>
      <c r="E27" s="80">
        <f>SUMIF(Balance!$AB$107:$AB$319,Egresos!A27,Balance!$U$107:$V$319)</f>
        <v>0</v>
      </c>
      <c r="F27" s="80">
        <f t="shared" si="0"/>
        <v>0</v>
      </c>
      <c r="G27" s="58"/>
      <c r="H27" s="59"/>
      <c r="I27" s="59"/>
      <c r="J27" s="59"/>
      <c r="K27" s="59"/>
      <c r="L27" s="59"/>
      <c r="M27" s="59"/>
      <c r="N27" s="59"/>
    </row>
    <row r="28" spans="1:14" s="71" customFormat="1" ht="14.25" customHeight="1" x14ac:dyDescent="0.35">
      <c r="A28" s="82" t="s">
        <v>665</v>
      </c>
      <c r="B28" s="83" t="s">
        <v>666</v>
      </c>
      <c r="C28" s="84"/>
      <c r="D28" s="84"/>
      <c r="E28" s="80">
        <f>SUMIF(Balance!$AB$107:$AB$319,Egresos!A28,Balance!$U$107:$V$319)</f>
        <v>0</v>
      </c>
      <c r="F28" s="80">
        <f t="shared" si="0"/>
        <v>0</v>
      </c>
      <c r="G28" s="58"/>
      <c r="H28" s="59"/>
      <c r="I28" s="59"/>
      <c r="J28" s="59"/>
      <c r="K28" s="59"/>
      <c r="L28" s="59"/>
      <c r="M28" s="59"/>
      <c r="N28" s="59"/>
    </row>
    <row r="29" spans="1:14" s="71" customFormat="1" ht="14.25" customHeight="1" x14ac:dyDescent="0.35">
      <c r="A29" s="82" t="s">
        <v>667</v>
      </c>
      <c r="B29" s="83" t="s">
        <v>668</v>
      </c>
      <c r="C29" s="84"/>
      <c r="D29" s="84"/>
      <c r="E29" s="80">
        <f>SUMIF(Balance!$AB$107:$AB$319,Egresos!A29,Balance!$U$107:$V$319)</f>
        <v>0</v>
      </c>
      <c r="F29" s="80">
        <f t="shared" si="0"/>
        <v>0</v>
      </c>
      <c r="G29" s="58"/>
      <c r="H29" s="59"/>
      <c r="I29" s="59"/>
      <c r="J29" s="59"/>
      <c r="K29" s="59"/>
      <c r="L29" s="59"/>
      <c r="M29" s="59"/>
      <c r="N29" s="59"/>
    </row>
    <row r="30" spans="1:14" s="71" customFormat="1" ht="14.25" customHeight="1" x14ac:dyDescent="0.35">
      <c r="A30" s="82" t="s">
        <v>669</v>
      </c>
      <c r="B30" s="83" t="s">
        <v>670</v>
      </c>
      <c r="C30" s="84"/>
      <c r="D30" s="84"/>
      <c r="E30" s="80">
        <f>SUMIF(Balance!$AB$107:$AB$319,Egresos!A30,Balance!$U$107:$V$319)</f>
        <v>0</v>
      </c>
      <c r="F30" s="80">
        <f t="shared" si="0"/>
        <v>0</v>
      </c>
      <c r="G30" s="58"/>
      <c r="H30" s="59"/>
      <c r="I30" s="59"/>
      <c r="J30" s="59"/>
      <c r="K30" s="59"/>
      <c r="L30" s="59"/>
      <c r="M30" s="59"/>
      <c r="N30" s="59"/>
    </row>
    <row r="31" spans="1:14" s="71" customFormat="1" ht="14.25" customHeight="1" x14ac:dyDescent="0.35">
      <c r="A31" s="82" t="s">
        <v>671</v>
      </c>
      <c r="B31" s="83" t="s">
        <v>672</v>
      </c>
      <c r="C31" s="84">
        <v>70000000</v>
      </c>
      <c r="D31" s="84">
        <v>70000000</v>
      </c>
      <c r="E31" s="80">
        <f>SUMIF(Balance!$AB$107:$AB$319,Egresos!A31,Balance!$U$107:$V$319)</f>
        <v>65537421</v>
      </c>
      <c r="F31" s="80">
        <f t="shared" si="0"/>
        <v>4462579</v>
      </c>
      <c r="G31" s="58"/>
      <c r="H31" s="59"/>
      <c r="I31" s="59"/>
      <c r="J31" s="59"/>
      <c r="K31" s="59"/>
      <c r="L31" s="59"/>
      <c r="M31" s="59"/>
      <c r="N31" s="59"/>
    </row>
    <row r="32" spans="1:14" s="71" customFormat="1" ht="14.25" customHeight="1" x14ac:dyDescent="0.35">
      <c r="A32" s="78" t="s">
        <v>673</v>
      </c>
      <c r="B32" s="79" t="s">
        <v>674</v>
      </c>
      <c r="C32" s="81">
        <f>SUM(C33)</f>
        <v>0</v>
      </c>
      <c r="D32" s="81">
        <f>SUM(D33)</f>
        <v>0</v>
      </c>
      <c r="E32" s="81">
        <f>SUM(E33)</f>
        <v>0</v>
      </c>
      <c r="F32" s="81">
        <f>SUM(F33)</f>
        <v>0</v>
      </c>
      <c r="G32" s="58"/>
      <c r="H32" s="59"/>
      <c r="I32" s="59"/>
      <c r="J32" s="59"/>
      <c r="K32" s="59"/>
      <c r="L32" s="59"/>
      <c r="M32" s="59"/>
      <c r="N32" s="59"/>
    </row>
    <row r="33" spans="1:14" s="71" customFormat="1" ht="14.25" customHeight="1" x14ac:dyDescent="0.35">
      <c r="A33" s="82" t="s">
        <v>675</v>
      </c>
      <c r="B33" s="83" t="s">
        <v>676</v>
      </c>
      <c r="C33" s="84"/>
      <c r="D33" s="84"/>
      <c r="E33" s="80">
        <f>SUMIF(Balance!$AB$107:$AB$319,Egresos!A33,Balance!$U$107:$V$319)</f>
        <v>0</v>
      </c>
      <c r="F33" s="84"/>
      <c r="G33" s="58"/>
      <c r="H33" s="59"/>
      <c r="I33" s="59"/>
      <c r="J33" s="59"/>
      <c r="K33" s="59"/>
      <c r="L33" s="59"/>
      <c r="M33" s="59"/>
      <c r="N33" s="59"/>
    </row>
    <row r="34" spans="1:14" s="71" customFormat="1" ht="14.25" customHeight="1" x14ac:dyDescent="0.35">
      <c r="A34" s="78" t="s">
        <v>677</v>
      </c>
      <c r="B34" s="79" t="s">
        <v>678</v>
      </c>
      <c r="C34" s="81">
        <f>SUM(C35)</f>
        <v>170000000</v>
      </c>
      <c r="D34" s="81">
        <f>SUM(D35)</f>
        <v>170000000</v>
      </c>
      <c r="E34" s="81">
        <f>SUM(E35)</f>
        <v>161376263</v>
      </c>
      <c r="F34" s="81">
        <f>SUM(F35)</f>
        <v>8623737</v>
      </c>
      <c r="G34" s="58"/>
      <c r="H34" s="59"/>
      <c r="I34" s="59"/>
      <c r="J34" s="59"/>
      <c r="K34" s="59"/>
      <c r="L34" s="59"/>
      <c r="M34" s="59"/>
      <c r="N34" s="59"/>
    </row>
    <row r="35" spans="1:14" s="71" customFormat="1" ht="14.25" customHeight="1" x14ac:dyDescent="0.35">
      <c r="A35" s="82" t="s">
        <v>679</v>
      </c>
      <c r="B35" s="83" t="s">
        <v>680</v>
      </c>
      <c r="C35" s="84">
        <v>170000000</v>
      </c>
      <c r="D35" s="84">
        <v>170000000</v>
      </c>
      <c r="E35" s="80">
        <f>SUMIF(Balance!$AB$107:$AB$319,Egresos!A35,Balance!$U$107:$V$319)</f>
        <v>161376263</v>
      </c>
      <c r="F35" s="80">
        <f t="shared" ref="F35:F44" si="1">+D35-E35</f>
        <v>8623737</v>
      </c>
      <c r="G35" s="58"/>
      <c r="H35" s="59"/>
      <c r="I35" s="59"/>
      <c r="J35" s="59"/>
      <c r="K35" s="59"/>
      <c r="L35" s="59"/>
      <c r="M35" s="59"/>
      <c r="N35" s="59"/>
    </row>
    <row r="36" spans="1:14" s="71" customFormat="1" ht="14.25" customHeight="1" x14ac:dyDescent="0.35">
      <c r="A36" s="78" t="s">
        <v>681</v>
      </c>
      <c r="B36" s="79" t="s">
        <v>682</v>
      </c>
      <c r="C36" s="81">
        <f>SUM(C37+C38+C39+C40+C41+C42+C43+C44)</f>
        <v>80000000</v>
      </c>
      <c r="D36" s="81">
        <f>SUM(D37+D38+D39+D40+D41+D42+D43+D44)</f>
        <v>80000000</v>
      </c>
      <c r="E36" s="81">
        <f>SUM(E37+E38+E39+E40+E41+E42+E43+E44)</f>
        <v>94445151</v>
      </c>
      <c r="F36" s="81">
        <f>SUM(F37+F38+F39+F40+F41+F42+F43+F44)</f>
        <v>-14445151</v>
      </c>
      <c r="G36" s="58"/>
      <c r="H36" s="59"/>
      <c r="I36" s="59"/>
      <c r="J36" s="59"/>
      <c r="K36" s="59"/>
      <c r="L36" s="59"/>
      <c r="M36" s="59"/>
      <c r="N36" s="59"/>
    </row>
    <row r="37" spans="1:14" s="71" customFormat="1" ht="14.25" customHeight="1" x14ac:dyDescent="0.35">
      <c r="A37" s="82" t="s">
        <v>683</v>
      </c>
      <c r="B37" s="83" t="s">
        <v>684</v>
      </c>
      <c r="C37" s="84"/>
      <c r="D37" s="84"/>
      <c r="E37" s="80">
        <f>SUMIF(Balance!$AB$107:$AB$319,Egresos!A37,Balance!$U$107:$V$319)</f>
        <v>0</v>
      </c>
      <c r="F37" s="80">
        <f t="shared" si="1"/>
        <v>0</v>
      </c>
      <c r="G37" s="58"/>
      <c r="H37" s="59"/>
      <c r="I37" s="59"/>
      <c r="J37" s="59"/>
      <c r="K37" s="59"/>
      <c r="L37" s="59"/>
      <c r="M37" s="59"/>
      <c r="N37" s="59"/>
    </row>
    <row r="38" spans="1:14" s="71" customFormat="1" ht="14.25" customHeight="1" x14ac:dyDescent="0.35">
      <c r="A38" s="82" t="s">
        <v>685</v>
      </c>
      <c r="B38" s="83" t="s">
        <v>686</v>
      </c>
      <c r="C38" s="84"/>
      <c r="D38" s="84"/>
      <c r="E38" s="80">
        <f>SUMIF(Balance!$AB$107:$AB$319,Egresos!A38,Balance!$U$107:$V$319)</f>
        <v>103411</v>
      </c>
      <c r="F38" s="80">
        <f t="shared" si="1"/>
        <v>-103411</v>
      </c>
      <c r="G38" s="58"/>
      <c r="H38" s="59"/>
      <c r="I38" s="59"/>
      <c r="J38" s="59"/>
      <c r="K38" s="59"/>
      <c r="L38" s="59"/>
      <c r="M38" s="59"/>
      <c r="N38" s="59"/>
    </row>
    <row r="39" spans="1:14" s="71" customFormat="1" ht="14.25" customHeight="1" x14ac:dyDescent="0.35">
      <c r="A39" s="82" t="s">
        <v>687</v>
      </c>
      <c r="B39" s="83" t="s">
        <v>688</v>
      </c>
      <c r="C39" s="84"/>
      <c r="D39" s="84"/>
      <c r="E39" s="80">
        <f>SUMIF(Balance!$AB$107:$AB$319,Egresos!A39,Balance!$U$107:$V$319)</f>
        <v>0</v>
      </c>
      <c r="F39" s="80">
        <f t="shared" si="1"/>
        <v>0</v>
      </c>
      <c r="G39" s="58"/>
      <c r="H39" s="59"/>
      <c r="I39" s="59"/>
      <c r="J39" s="59"/>
      <c r="K39" s="59"/>
      <c r="L39" s="59"/>
      <c r="M39" s="59"/>
      <c r="N39" s="59"/>
    </row>
    <row r="40" spans="1:14" s="71" customFormat="1" ht="14.25" customHeight="1" x14ac:dyDescent="0.35">
      <c r="A40" s="82" t="s">
        <v>689</v>
      </c>
      <c r="B40" s="83" t="s">
        <v>690</v>
      </c>
      <c r="C40" s="84"/>
      <c r="D40" s="84"/>
      <c r="E40" s="80">
        <f>SUMIF(Balance!$AB$107:$AB$319,Egresos!A40,Balance!$U$107:$V$319)</f>
        <v>0</v>
      </c>
      <c r="F40" s="80">
        <f t="shared" si="1"/>
        <v>0</v>
      </c>
      <c r="G40" s="58"/>
      <c r="H40" s="59"/>
      <c r="I40" s="59"/>
      <c r="J40" s="59"/>
      <c r="K40" s="59"/>
      <c r="L40" s="59"/>
      <c r="M40" s="59"/>
      <c r="N40" s="59"/>
    </row>
    <row r="41" spans="1:14" s="71" customFormat="1" ht="14.25" customHeight="1" x14ac:dyDescent="0.35">
      <c r="A41" s="82" t="s">
        <v>691</v>
      </c>
      <c r="B41" s="83" t="s">
        <v>692</v>
      </c>
      <c r="C41" s="84"/>
      <c r="D41" s="84"/>
      <c r="E41" s="80">
        <f>SUMIF(Balance!$AB$107:$AB$319,Egresos!A41,Balance!$U$107:$V$319)</f>
        <v>3966791</v>
      </c>
      <c r="F41" s="80">
        <f t="shared" si="1"/>
        <v>-3966791</v>
      </c>
      <c r="G41" s="58"/>
      <c r="H41" s="59"/>
      <c r="I41" s="59"/>
      <c r="J41" s="59"/>
      <c r="K41" s="59"/>
      <c r="L41" s="59"/>
      <c r="M41" s="59"/>
      <c r="N41" s="59"/>
    </row>
    <row r="42" spans="1:14" s="71" customFormat="1" ht="14.25" customHeight="1" x14ac:dyDescent="0.35">
      <c r="A42" s="82" t="s">
        <v>693</v>
      </c>
      <c r="B42" s="83" t="s">
        <v>694</v>
      </c>
      <c r="C42" s="84"/>
      <c r="D42" s="84"/>
      <c r="E42" s="80">
        <f>SUMIF(Balance!$AB$107:$AB$319,Egresos!A42,Balance!$U$107:$V$319)</f>
        <v>0</v>
      </c>
      <c r="F42" s="80">
        <f t="shared" si="1"/>
        <v>0</v>
      </c>
      <c r="G42" s="58"/>
      <c r="H42" s="59"/>
      <c r="I42" s="59"/>
      <c r="J42" s="59"/>
      <c r="K42" s="59"/>
      <c r="L42" s="59"/>
      <c r="M42" s="59"/>
      <c r="N42" s="59"/>
    </row>
    <row r="43" spans="1:14" s="71" customFormat="1" ht="14.25" customHeight="1" x14ac:dyDescent="0.35">
      <c r="A43" s="82" t="s">
        <v>695</v>
      </c>
      <c r="B43" s="83" t="s">
        <v>696</v>
      </c>
      <c r="C43" s="84"/>
      <c r="D43" s="84"/>
      <c r="E43" s="80">
        <f>SUMIF(Balance!$AB$107:$AB$319,Egresos!A43,Balance!$U$107:$V$319)</f>
        <v>0</v>
      </c>
      <c r="F43" s="80">
        <f t="shared" si="1"/>
        <v>0</v>
      </c>
      <c r="G43" s="58"/>
      <c r="H43" s="59"/>
      <c r="I43" s="59"/>
      <c r="J43" s="59"/>
      <c r="K43" s="59"/>
      <c r="L43" s="59"/>
      <c r="M43" s="59"/>
      <c r="N43" s="59"/>
    </row>
    <row r="44" spans="1:14" s="71" customFormat="1" ht="14.25" customHeight="1" x14ac:dyDescent="0.35">
      <c r="A44" s="82" t="s">
        <v>697</v>
      </c>
      <c r="B44" s="83" t="s">
        <v>698</v>
      </c>
      <c r="C44" s="84">
        <v>80000000</v>
      </c>
      <c r="D44" s="84">
        <v>80000000</v>
      </c>
      <c r="E44" s="80">
        <f>SUMIF(Balance!$AB$107:$AB$319,Egresos!A44,Balance!$U$107:$V$319)</f>
        <v>90374949</v>
      </c>
      <c r="F44" s="80">
        <f t="shared" si="1"/>
        <v>-10374949</v>
      </c>
      <c r="G44" s="58"/>
      <c r="H44" s="59"/>
      <c r="I44" s="59"/>
      <c r="J44" s="59"/>
      <c r="K44" s="59"/>
      <c r="L44" s="59"/>
      <c r="M44" s="59"/>
      <c r="N44" s="59"/>
    </row>
    <row r="45" spans="1:14" s="71" customFormat="1" ht="14.25" customHeight="1" x14ac:dyDescent="0.35">
      <c r="A45" s="78" t="s">
        <v>699</v>
      </c>
      <c r="B45" s="79" t="s">
        <v>700</v>
      </c>
      <c r="C45" s="81">
        <f>SUM(C46+C47)</f>
        <v>0</v>
      </c>
      <c r="D45" s="81">
        <f>SUM(D46+D47)</f>
        <v>0</v>
      </c>
      <c r="E45" s="81">
        <f>SUM(E46+E47)</f>
        <v>760728</v>
      </c>
      <c r="F45" s="81">
        <f>SUM(F46+F47)</f>
        <v>-760728</v>
      </c>
      <c r="G45" s="58"/>
      <c r="H45" s="59"/>
      <c r="I45" s="59"/>
      <c r="J45" s="59"/>
      <c r="K45" s="59"/>
      <c r="L45" s="59"/>
      <c r="M45" s="59"/>
      <c r="N45" s="59"/>
    </row>
    <row r="46" spans="1:14" s="71" customFormat="1" ht="14.25" customHeight="1" x14ac:dyDescent="0.35">
      <c r="A46" s="82" t="s">
        <v>701</v>
      </c>
      <c r="B46" s="83" t="s">
        <v>702</v>
      </c>
      <c r="C46" s="84"/>
      <c r="D46" s="84"/>
      <c r="E46" s="80">
        <f>SUMIF(Balance!$AB$113:$AB$319,Egresos!A46,Balance!$U$113:$V$319)</f>
        <v>0</v>
      </c>
      <c r="F46" s="84"/>
      <c r="G46" s="58"/>
      <c r="H46" s="59"/>
      <c r="I46" s="59"/>
      <c r="J46" s="59"/>
      <c r="K46" s="59"/>
      <c r="L46" s="59"/>
      <c r="M46" s="59"/>
      <c r="N46" s="59"/>
    </row>
    <row r="47" spans="1:14" s="71" customFormat="1" ht="14.25" customHeight="1" x14ac:dyDescent="0.35">
      <c r="A47" s="82" t="s">
        <v>703</v>
      </c>
      <c r="B47" s="83" t="s">
        <v>249</v>
      </c>
      <c r="C47" s="84"/>
      <c r="D47" s="84"/>
      <c r="E47" s="80">
        <f>SUMIF(Balance!$AB$113:$AB$319,Egresos!A47,Balance!$U$113:$V$319)</f>
        <v>760728</v>
      </c>
      <c r="F47" s="80">
        <f t="shared" ref="F47" si="2">+D47-E47</f>
        <v>-760728</v>
      </c>
      <c r="G47" s="58"/>
      <c r="H47" s="59"/>
      <c r="I47" s="59"/>
      <c r="J47" s="59"/>
      <c r="K47" s="59"/>
      <c r="L47" s="59"/>
      <c r="M47" s="59"/>
      <c r="N47" s="59"/>
    </row>
    <row r="48" spans="1:14" s="71" customFormat="1" ht="14.25" customHeight="1" x14ac:dyDescent="0.35">
      <c r="A48" s="78" t="s">
        <v>704</v>
      </c>
      <c r="B48" s="79" t="s">
        <v>705</v>
      </c>
      <c r="C48" s="81">
        <f>SUM(C49+C50+C51)</f>
        <v>130000000</v>
      </c>
      <c r="D48" s="81">
        <f>SUM(D49+D50+D51)</f>
        <v>130000000</v>
      </c>
      <c r="E48" s="81">
        <f>SUM(E49+E50+E51)</f>
        <v>73892271</v>
      </c>
      <c r="F48" s="81">
        <f>SUM(F49+F50+F51)</f>
        <v>56107729</v>
      </c>
      <c r="G48" s="58"/>
      <c r="H48" s="59"/>
      <c r="I48" s="59"/>
      <c r="J48" s="59"/>
      <c r="K48" s="59"/>
      <c r="L48" s="59"/>
      <c r="M48" s="59"/>
      <c r="N48" s="59"/>
    </row>
    <row r="49" spans="1:14" s="71" customFormat="1" ht="14.25" customHeight="1" x14ac:dyDescent="0.35">
      <c r="A49" s="82" t="s">
        <v>706</v>
      </c>
      <c r="B49" s="83" t="s">
        <v>707</v>
      </c>
      <c r="C49" s="84"/>
      <c r="D49" s="84"/>
      <c r="E49" s="80">
        <f>SUMIF(Balance!$AB$107:$AB$319,Egresos!A49,Balance!$U$107:$V$319)</f>
        <v>0</v>
      </c>
      <c r="F49" s="80">
        <f t="shared" ref="F49:F52" si="3">+D49-E49</f>
        <v>0</v>
      </c>
      <c r="G49" s="58"/>
      <c r="H49" s="59"/>
      <c r="I49" s="59"/>
      <c r="J49" s="59"/>
      <c r="K49" s="59"/>
      <c r="L49" s="59"/>
      <c r="M49" s="59"/>
      <c r="N49" s="59"/>
    </row>
    <row r="50" spans="1:14" s="71" customFormat="1" ht="14.25" customHeight="1" x14ac:dyDescent="0.35">
      <c r="A50" s="85" t="s">
        <v>708</v>
      </c>
      <c r="B50" s="86" t="s">
        <v>202</v>
      </c>
      <c r="C50" s="84">
        <v>130000000</v>
      </c>
      <c r="D50" s="84">
        <v>130000000</v>
      </c>
      <c r="E50" s="80">
        <f>SUMIF(Balance!$AB$107:$AB$319,Egresos!A50,Balance!$U$107:$V$319)</f>
        <v>73892271</v>
      </c>
      <c r="F50" s="80">
        <f t="shared" si="3"/>
        <v>56107729</v>
      </c>
      <c r="G50" s="58"/>
      <c r="H50" s="59"/>
      <c r="I50" s="59"/>
      <c r="J50" s="59"/>
      <c r="K50" s="59"/>
      <c r="L50" s="59"/>
      <c r="M50" s="59"/>
      <c r="N50" s="59"/>
    </row>
    <row r="51" spans="1:14" s="71" customFormat="1" ht="14.25" customHeight="1" x14ac:dyDescent="0.35">
      <c r="A51" s="85" t="s">
        <v>709</v>
      </c>
      <c r="B51" s="86" t="s">
        <v>710</v>
      </c>
      <c r="C51" s="84"/>
      <c r="D51" s="84"/>
      <c r="E51" s="80">
        <f>SUMIF(Balance!$AB$107:$AB$319,Egresos!A51,Balance!$U$107:$V$319)</f>
        <v>0</v>
      </c>
      <c r="F51" s="80">
        <f t="shared" si="3"/>
        <v>0</v>
      </c>
      <c r="G51" s="58"/>
      <c r="H51" s="59"/>
      <c r="I51" s="59"/>
      <c r="J51" s="59"/>
      <c r="K51" s="59"/>
      <c r="L51" s="59"/>
      <c r="M51" s="59"/>
      <c r="N51" s="59"/>
    </row>
    <row r="52" spans="1:14" s="71" customFormat="1" ht="14.25" customHeight="1" x14ac:dyDescent="0.35">
      <c r="A52" s="78" t="s">
        <v>711</v>
      </c>
      <c r="B52" s="78" t="s">
        <v>712</v>
      </c>
      <c r="C52" s="84"/>
      <c r="D52" s="84"/>
      <c r="E52" s="80">
        <f>SUMIF(Balance!$AB$107:$AB$319,Egresos!A52,Balance!$U$107:$V$319)</f>
        <v>0</v>
      </c>
      <c r="F52" s="80">
        <f t="shared" si="3"/>
        <v>0</v>
      </c>
      <c r="G52" s="58"/>
      <c r="H52" s="59"/>
      <c r="I52" s="59"/>
      <c r="J52" s="59"/>
      <c r="K52" s="59"/>
      <c r="L52" s="59"/>
      <c r="M52" s="59"/>
      <c r="N52" s="59"/>
    </row>
    <row r="53" spans="1:14" s="71" customFormat="1" ht="14.25" customHeight="1" x14ac:dyDescent="0.35">
      <c r="A53" s="78" t="s">
        <v>713</v>
      </c>
      <c r="B53" s="79" t="s">
        <v>714</v>
      </c>
      <c r="C53" s="81">
        <f>SUM(C54+C55)</f>
        <v>0</v>
      </c>
      <c r="D53" s="81">
        <f>SUM(D54+D55)</f>
        <v>0</v>
      </c>
      <c r="E53" s="81">
        <f>SUM(E54+E55)</f>
        <v>0</v>
      </c>
      <c r="F53" s="81">
        <f>SUM(F54+F55)</f>
        <v>0</v>
      </c>
      <c r="G53" s="58"/>
      <c r="H53" s="59"/>
      <c r="I53" s="59"/>
      <c r="J53" s="59"/>
      <c r="K53" s="59"/>
      <c r="L53" s="59"/>
      <c r="M53" s="59"/>
      <c r="N53" s="59"/>
    </row>
    <row r="54" spans="1:14" s="71" customFormat="1" ht="14.25" customHeight="1" x14ac:dyDescent="0.35">
      <c r="A54" s="82" t="s">
        <v>715</v>
      </c>
      <c r="B54" s="83" t="s">
        <v>716</v>
      </c>
      <c r="C54" s="84"/>
      <c r="D54" s="84"/>
      <c r="E54" s="80">
        <f>SUMIF(Balance!$AB$107:$AB$319,Egresos!A54,Balance!$U$107:$V$319)</f>
        <v>0</v>
      </c>
      <c r="F54" s="84"/>
      <c r="G54" s="58"/>
      <c r="H54" s="59"/>
      <c r="I54" s="59"/>
      <c r="J54" s="59"/>
      <c r="K54" s="59"/>
      <c r="L54" s="59"/>
      <c r="M54" s="59"/>
      <c r="N54" s="59"/>
    </row>
    <row r="55" spans="1:14" s="71" customFormat="1" ht="14.25" customHeight="1" x14ac:dyDescent="0.35">
      <c r="A55" s="82" t="s">
        <v>717</v>
      </c>
      <c r="B55" s="83" t="s">
        <v>718</v>
      </c>
      <c r="C55" s="84"/>
      <c r="D55" s="84"/>
      <c r="E55" s="80">
        <f>SUMIF(Balance!$AB$107:$AB$319,Egresos!A55,Balance!$U$107:$V$319)</f>
        <v>0</v>
      </c>
      <c r="F55" s="84"/>
      <c r="G55" s="58"/>
      <c r="H55" s="59"/>
      <c r="I55" s="59"/>
      <c r="J55" s="59"/>
      <c r="K55" s="59"/>
      <c r="L55" s="59"/>
      <c r="M55" s="59"/>
      <c r="N55" s="59"/>
    </row>
    <row r="56" spans="1:14" s="71" customFormat="1" ht="14.25" customHeight="1" x14ac:dyDescent="0.35">
      <c r="A56" s="78" t="s">
        <v>719</v>
      </c>
      <c r="B56" s="79" t="s">
        <v>720</v>
      </c>
      <c r="C56" s="84"/>
      <c r="D56" s="84"/>
      <c r="E56" s="80">
        <f>SUMIF(Balance!$AB$107:$AB$319,Egresos!A56,Balance!$U$107:$V$319)</f>
        <v>0</v>
      </c>
      <c r="F56" s="84"/>
      <c r="G56" s="58"/>
      <c r="H56" s="59"/>
      <c r="I56" s="59"/>
      <c r="J56" s="59"/>
      <c r="K56" s="59"/>
      <c r="L56" s="59"/>
      <c r="M56" s="59"/>
      <c r="N56" s="59"/>
    </row>
    <row r="57" spans="1:14" s="71" customFormat="1" ht="14.25" customHeight="1" x14ac:dyDescent="0.35">
      <c r="A57" s="78" t="s">
        <v>721</v>
      </c>
      <c r="B57" s="79" t="s">
        <v>722</v>
      </c>
      <c r="C57" s="84"/>
      <c r="D57" s="84"/>
      <c r="E57" s="80">
        <f>SUMIF(Balance!$AB$107:$AB$319,Egresos!A57,Balance!$U$107:$V$319)</f>
        <v>0</v>
      </c>
      <c r="F57" s="84"/>
      <c r="G57" s="58"/>
      <c r="H57" s="59"/>
      <c r="I57" s="59"/>
      <c r="J57" s="59"/>
      <c r="K57" s="59"/>
      <c r="L57" s="59"/>
      <c r="M57" s="59"/>
      <c r="N57" s="59"/>
    </row>
    <row r="58" spans="1:14" s="71" customFormat="1" ht="14.25" customHeight="1" x14ac:dyDescent="0.35">
      <c r="A58" s="78" t="s">
        <v>723</v>
      </c>
      <c r="B58" s="79" t="s">
        <v>724</v>
      </c>
      <c r="C58" s="81">
        <f>SUM(C59+C60+C61)</f>
        <v>0</v>
      </c>
      <c r="D58" s="81">
        <f>SUM(D59+D60+D61)</f>
        <v>0</v>
      </c>
      <c r="E58" s="81">
        <f>SUM(E59+E60+E61)</f>
        <v>0</v>
      </c>
      <c r="F58" s="81">
        <f>SUM(F59+F60+F61)</f>
        <v>0</v>
      </c>
      <c r="G58" s="58"/>
      <c r="H58" s="59"/>
      <c r="I58" s="59"/>
      <c r="J58" s="59"/>
      <c r="K58" s="59"/>
      <c r="L58" s="59"/>
      <c r="M58" s="59"/>
      <c r="N58" s="59"/>
    </row>
    <row r="59" spans="1:14" s="71" customFormat="1" ht="14.25" customHeight="1" x14ac:dyDescent="0.35">
      <c r="A59" s="82" t="s">
        <v>725</v>
      </c>
      <c r="B59" s="83" t="s">
        <v>726</v>
      </c>
      <c r="C59" s="84"/>
      <c r="D59" s="84"/>
      <c r="E59" s="80">
        <f>SUMIF(Balance!$AB$107:$AB$319,Egresos!A59,Balance!$U$107:$V$319)</f>
        <v>0</v>
      </c>
      <c r="F59" s="84"/>
      <c r="G59" s="58"/>
      <c r="H59" s="59"/>
      <c r="I59" s="59"/>
      <c r="J59" s="59"/>
      <c r="K59" s="59"/>
      <c r="L59" s="59"/>
      <c r="M59" s="59"/>
      <c r="N59" s="59"/>
    </row>
    <row r="60" spans="1:14" s="71" customFormat="1" ht="14.25" customHeight="1" x14ac:dyDescent="0.35">
      <c r="A60" s="82" t="s">
        <v>727</v>
      </c>
      <c r="B60" s="83" t="s">
        <v>728</v>
      </c>
      <c r="C60" s="84"/>
      <c r="D60" s="84"/>
      <c r="E60" s="80">
        <f>SUMIF(Balance!$AB$107:$AB$319,Egresos!A60,Balance!$U$107:$V$319)</f>
        <v>0</v>
      </c>
      <c r="F60" s="84"/>
      <c r="G60" s="58"/>
      <c r="H60" s="59"/>
      <c r="I60" s="59"/>
      <c r="J60" s="59"/>
      <c r="K60" s="59"/>
      <c r="L60" s="59"/>
      <c r="M60" s="59"/>
      <c r="N60" s="59"/>
    </row>
    <row r="61" spans="1:14" s="71" customFormat="1" ht="14.25" customHeight="1" x14ac:dyDescent="0.35">
      <c r="A61" s="85" t="s">
        <v>729</v>
      </c>
      <c r="B61" s="86" t="s">
        <v>730</v>
      </c>
      <c r="C61" s="84"/>
      <c r="D61" s="84"/>
      <c r="E61" s="80">
        <f>SUMIF(Balance!$AB$107:$AB$319,Egresos!A61,Balance!$U$107:$V$319)</f>
        <v>0</v>
      </c>
      <c r="F61" s="84"/>
      <c r="G61" s="58"/>
      <c r="H61" s="59"/>
      <c r="I61" s="59"/>
      <c r="J61" s="59"/>
      <c r="K61" s="59"/>
      <c r="L61" s="59"/>
      <c r="M61" s="59"/>
      <c r="N61" s="59"/>
    </row>
    <row r="62" spans="1:14" s="71" customFormat="1" ht="14.25" customHeight="1" x14ac:dyDescent="0.35">
      <c r="A62" s="78" t="s">
        <v>731</v>
      </c>
      <c r="B62" s="79" t="s">
        <v>732</v>
      </c>
      <c r="C62" s="81">
        <f>SUM(C63)</f>
        <v>0</v>
      </c>
      <c r="D62" s="81">
        <f>SUM(D63)</f>
        <v>0</v>
      </c>
      <c r="E62" s="81">
        <f>SUM(E63)</f>
        <v>0</v>
      </c>
      <c r="F62" s="81">
        <f>SUM(F63)</f>
        <v>0</v>
      </c>
      <c r="G62" s="58"/>
      <c r="H62" s="59"/>
      <c r="I62" s="59"/>
      <c r="J62" s="59"/>
      <c r="K62" s="59"/>
      <c r="L62" s="59"/>
      <c r="M62" s="59"/>
      <c r="N62" s="59"/>
    </row>
    <row r="63" spans="1:14" s="71" customFormat="1" ht="14.25" customHeight="1" x14ac:dyDescent="0.35">
      <c r="A63" s="82" t="s">
        <v>733</v>
      </c>
      <c r="B63" s="86" t="s">
        <v>734</v>
      </c>
      <c r="C63" s="80"/>
      <c r="D63" s="80"/>
      <c r="E63" s="80">
        <f>SUMIF(Balance!$AB$107:$AB$319,Egresos!A63,Balance!$U$107:$V$319)</f>
        <v>0</v>
      </c>
      <c r="F63" s="80"/>
      <c r="G63" s="58"/>
      <c r="H63" s="59"/>
      <c r="I63" s="59"/>
      <c r="J63" s="59"/>
      <c r="K63" s="59"/>
      <c r="L63" s="59"/>
      <c r="M63" s="59"/>
      <c r="N63" s="59"/>
    </row>
    <row r="64" spans="1:14" s="71" customFormat="1" ht="14.25" customHeight="1" x14ac:dyDescent="0.35">
      <c r="A64" s="78" t="s">
        <v>735</v>
      </c>
      <c r="B64" s="79" t="s">
        <v>736</v>
      </c>
      <c r="C64" s="80"/>
      <c r="D64" s="80"/>
      <c r="E64" s="80">
        <f>SUMIF(Balance!$AB$107:$AB$319,Egresos!A64,Balance!$U$107:$V$319)</f>
        <v>0</v>
      </c>
      <c r="F64" s="80"/>
      <c r="G64" s="58"/>
      <c r="H64" s="59"/>
      <c r="I64" s="59"/>
      <c r="J64" s="59"/>
      <c r="K64" s="59"/>
      <c r="L64" s="59"/>
      <c r="M64" s="59"/>
      <c r="N64" s="59"/>
    </row>
    <row r="65" spans="1:14" s="71" customFormat="1" ht="14.25" customHeight="1" x14ac:dyDescent="0.35">
      <c r="A65" s="78" t="s">
        <v>737</v>
      </c>
      <c r="B65" s="79" t="s">
        <v>738</v>
      </c>
      <c r="C65" s="80"/>
      <c r="D65" s="80"/>
      <c r="E65" s="80">
        <f>SUMIF(Balance!$AB$107:$AB$319,Egresos!A65,Balance!$U$107:$V$319)</f>
        <v>0</v>
      </c>
      <c r="F65" s="80"/>
      <c r="G65" s="58"/>
      <c r="H65" s="59"/>
      <c r="I65" s="59"/>
      <c r="J65" s="59"/>
      <c r="K65" s="59"/>
      <c r="L65" s="59"/>
      <c r="M65" s="59"/>
      <c r="N65" s="59"/>
    </row>
    <row r="66" spans="1:14" s="71" customFormat="1" ht="14.25" customHeight="1" x14ac:dyDescent="0.35">
      <c r="A66" s="78" t="s">
        <v>739</v>
      </c>
      <c r="B66" s="79" t="s">
        <v>740</v>
      </c>
      <c r="C66" s="80"/>
      <c r="D66" s="80"/>
      <c r="E66" s="80">
        <f>SUMIF(Balance!$AB$107:$AB$319,Egresos!A66,Balance!$U$107:$V$319)</f>
        <v>0</v>
      </c>
      <c r="F66" s="80"/>
      <c r="G66" s="58"/>
      <c r="H66" s="59"/>
      <c r="I66" s="59"/>
      <c r="J66" s="59"/>
      <c r="K66" s="59"/>
      <c r="L66" s="59"/>
      <c r="M66" s="59"/>
      <c r="N66" s="59"/>
    </row>
    <row r="67" spans="1:14" s="71" customFormat="1" ht="14.25" customHeight="1" x14ac:dyDescent="0.35">
      <c r="A67" s="78" t="s">
        <v>741</v>
      </c>
      <c r="B67" s="79" t="s">
        <v>742</v>
      </c>
      <c r="C67" s="80"/>
      <c r="D67" s="80"/>
      <c r="E67" s="80">
        <f>SUMIF(Balance!$AB$107:$AB$319,Egresos!A67,Balance!$U$107:$V$319)</f>
        <v>0</v>
      </c>
      <c r="F67" s="80"/>
      <c r="G67" s="58"/>
      <c r="H67" s="59"/>
      <c r="I67" s="59"/>
      <c r="J67" s="59"/>
      <c r="K67" s="59"/>
      <c r="L67" s="59"/>
      <c r="M67" s="59"/>
      <c r="N67" s="59"/>
    </row>
    <row r="68" spans="1:14" s="71" customFormat="1" ht="14.25" customHeight="1" x14ac:dyDescent="0.35">
      <c r="A68" s="78" t="s">
        <v>743</v>
      </c>
      <c r="B68" s="79" t="s">
        <v>744</v>
      </c>
      <c r="C68" s="81">
        <f>SUM(C69)</f>
        <v>0</v>
      </c>
      <c r="D68" s="81">
        <f>SUM(D69)</f>
        <v>0</v>
      </c>
      <c r="E68" s="81">
        <f>SUM(E69)</f>
        <v>0</v>
      </c>
      <c r="F68" s="81">
        <f>SUM(F69)</f>
        <v>0</v>
      </c>
      <c r="G68" s="58"/>
      <c r="H68" s="59"/>
      <c r="I68" s="59"/>
      <c r="J68" s="59"/>
      <c r="K68" s="59"/>
      <c r="L68" s="59"/>
      <c r="M68" s="59"/>
      <c r="N68" s="59"/>
    </row>
    <row r="69" spans="1:14" s="71" customFormat="1" ht="14.25" customHeight="1" x14ac:dyDescent="0.35">
      <c r="A69" s="82" t="s">
        <v>745</v>
      </c>
      <c r="B69" s="83" t="s">
        <v>746</v>
      </c>
      <c r="C69" s="80"/>
      <c r="D69" s="80"/>
      <c r="E69" s="80">
        <f>SUMIF(Balance!$AB$107:$AB$319,Egresos!A69,Balance!$U$107:$V$319)</f>
        <v>0</v>
      </c>
      <c r="F69" s="80">
        <f t="shared" ref="F69:F78" si="4">+D69-E69</f>
        <v>0</v>
      </c>
      <c r="G69" s="58"/>
      <c r="H69" s="59"/>
      <c r="I69" s="59"/>
      <c r="J69" s="59"/>
      <c r="K69" s="59"/>
      <c r="L69" s="59"/>
      <c r="M69" s="59"/>
      <c r="N69" s="59"/>
    </row>
    <row r="70" spans="1:14" s="71" customFormat="1" ht="14.25" customHeight="1" x14ac:dyDescent="0.35">
      <c r="A70" s="88" t="s">
        <v>747</v>
      </c>
      <c r="B70" s="88" t="s">
        <v>748</v>
      </c>
      <c r="C70" s="80">
        <v>788000000</v>
      </c>
      <c r="D70" s="80">
        <v>788000000</v>
      </c>
      <c r="E70" s="80">
        <f>SUMIF(Balance!$AB$107:$AB$319,Egresos!A70,Balance!$U$107:$V$319)</f>
        <v>575617961</v>
      </c>
      <c r="F70" s="80">
        <f t="shared" si="4"/>
        <v>212382039</v>
      </c>
      <c r="G70" s="58"/>
      <c r="H70" s="59"/>
      <c r="I70" s="59"/>
      <c r="J70" s="59"/>
      <c r="K70" s="59"/>
      <c r="L70" s="59"/>
      <c r="M70" s="59"/>
      <c r="N70" s="59"/>
    </row>
    <row r="71" spans="1:14" s="71" customFormat="1" ht="14.25" customHeight="1" x14ac:dyDescent="0.35">
      <c r="A71" s="88" t="s">
        <v>749</v>
      </c>
      <c r="B71" s="88" t="s">
        <v>750</v>
      </c>
      <c r="C71" s="80">
        <v>600000000</v>
      </c>
      <c r="D71" s="80">
        <v>600000000</v>
      </c>
      <c r="E71" s="80">
        <f>SUMIF(Balance!$AB$107:$AB$319,Egresos!A71,Balance!$U$107:$V$319)</f>
        <v>576574327</v>
      </c>
      <c r="F71" s="80">
        <f t="shared" si="4"/>
        <v>23425673</v>
      </c>
      <c r="G71" s="58"/>
      <c r="H71" s="59"/>
      <c r="I71" s="59"/>
      <c r="J71" s="59"/>
      <c r="K71" s="59"/>
      <c r="L71" s="59"/>
      <c r="M71" s="59"/>
      <c r="N71" s="59"/>
    </row>
    <row r="72" spans="1:14" s="71" customFormat="1" ht="14.25" customHeight="1" x14ac:dyDescent="0.35">
      <c r="A72" s="88" t="s">
        <v>751</v>
      </c>
      <c r="B72" s="89" t="s">
        <v>752</v>
      </c>
      <c r="C72" s="80">
        <v>80000000</v>
      </c>
      <c r="D72" s="80">
        <v>80000000</v>
      </c>
      <c r="E72" s="80">
        <f>SUMIF(Balance!$AB$107:$AB$319,Egresos!A72,Balance!$U$107:$V$319)</f>
        <v>26274445</v>
      </c>
      <c r="F72" s="80">
        <f t="shared" si="4"/>
        <v>53725555</v>
      </c>
      <c r="G72" s="58"/>
      <c r="H72" s="59"/>
      <c r="I72" s="59"/>
      <c r="J72" s="59"/>
      <c r="K72" s="59"/>
      <c r="L72" s="59"/>
      <c r="M72" s="59"/>
      <c r="N72" s="59"/>
    </row>
    <row r="73" spans="1:14" s="71" customFormat="1" ht="14.25" customHeight="1" x14ac:dyDescent="0.35">
      <c r="A73" s="88" t="s">
        <v>753</v>
      </c>
      <c r="B73" s="88" t="s">
        <v>754</v>
      </c>
      <c r="C73" s="81">
        <f>C74+C75</f>
        <v>0</v>
      </c>
      <c r="D73" s="81">
        <f>D74+D75</f>
        <v>0</v>
      </c>
      <c r="E73" s="81">
        <f>E74+E75</f>
        <v>0</v>
      </c>
      <c r="F73" s="81">
        <f>F74+F75</f>
        <v>0</v>
      </c>
      <c r="G73" s="58"/>
      <c r="H73" s="59"/>
      <c r="I73" s="59"/>
      <c r="J73" s="59"/>
      <c r="K73" s="59"/>
      <c r="L73" s="59"/>
      <c r="M73" s="59"/>
      <c r="N73" s="59"/>
    </row>
    <row r="74" spans="1:14" s="71" customFormat="1" ht="14.25" customHeight="1" x14ac:dyDescent="0.35">
      <c r="A74" s="90" t="s">
        <v>755</v>
      </c>
      <c r="B74" s="90" t="s">
        <v>756</v>
      </c>
      <c r="C74" s="80"/>
      <c r="D74" s="80"/>
      <c r="E74" s="80">
        <f>SUMIF(Balance!$AB$107:$AB$319,Egresos!A74,Balance!$U$107:$V$319)</f>
        <v>0</v>
      </c>
      <c r="F74" s="80">
        <f t="shared" si="4"/>
        <v>0</v>
      </c>
      <c r="G74" s="58"/>
      <c r="H74" s="59"/>
      <c r="I74" s="59"/>
      <c r="J74" s="59"/>
      <c r="K74" s="59"/>
      <c r="L74" s="59"/>
      <c r="M74" s="59"/>
      <c r="N74" s="59"/>
    </row>
    <row r="75" spans="1:14" s="71" customFormat="1" ht="14.25" customHeight="1" x14ac:dyDescent="0.35">
      <c r="A75" s="90" t="s">
        <v>757</v>
      </c>
      <c r="B75" s="90" t="s">
        <v>758</v>
      </c>
      <c r="C75" s="80"/>
      <c r="D75" s="80"/>
      <c r="E75" s="80">
        <f>SUMIF(Balance!$AB$107:$AB$319,Egresos!A75,Balance!$U$107:$V$319)</f>
        <v>0</v>
      </c>
      <c r="F75" s="80">
        <f t="shared" si="4"/>
        <v>0</v>
      </c>
      <c r="G75" s="58"/>
      <c r="H75" s="59"/>
      <c r="I75" s="59"/>
      <c r="J75" s="59"/>
      <c r="K75" s="59"/>
      <c r="L75" s="59"/>
      <c r="M75" s="59"/>
      <c r="N75" s="59"/>
    </row>
    <row r="76" spans="1:14" s="71" customFormat="1" ht="14.25" customHeight="1" x14ac:dyDescent="0.35">
      <c r="A76" s="88" t="s">
        <v>759</v>
      </c>
      <c r="B76" s="88" t="s">
        <v>760</v>
      </c>
      <c r="C76" s="80">
        <v>660000000</v>
      </c>
      <c r="D76" s="80">
        <v>660000000</v>
      </c>
      <c r="E76" s="80">
        <f>SUMIF(Balance!$AB$107:$AB$319,Egresos!A76,Balance!$U$107:$V$319)</f>
        <v>698915936</v>
      </c>
      <c r="F76" s="80">
        <f t="shared" si="4"/>
        <v>-38915936</v>
      </c>
      <c r="G76" s="58"/>
      <c r="H76" s="59"/>
      <c r="I76" s="59"/>
      <c r="J76" s="59"/>
      <c r="K76" s="59"/>
      <c r="L76" s="59"/>
      <c r="M76" s="59"/>
      <c r="N76" s="59"/>
    </row>
    <row r="77" spans="1:14" s="71" customFormat="1" ht="14.25" customHeight="1" x14ac:dyDescent="0.35">
      <c r="A77" s="88" t="s">
        <v>761</v>
      </c>
      <c r="B77" s="88" t="s">
        <v>762</v>
      </c>
      <c r="C77" s="80">
        <v>60000000</v>
      </c>
      <c r="D77" s="80">
        <v>60000000</v>
      </c>
      <c r="E77" s="80">
        <f>SUMIF(Balance!$AB$107:$AB$319,Egresos!A77,Balance!$U$107:$V$319)</f>
        <v>82747952</v>
      </c>
      <c r="F77" s="80">
        <f t="shared" si="4"/>
        <v>-22747952</v>
      </c>
      <c r="G77" s="58"/>
      <c r="H77" s="59"/>
      <c r="I77" s="59"/>
      <c r="J77" s="59"/>
      <c r="K77" s="59"/>
      <c r="L77" s="59"/>
      <c r="M77" s="59"/>
      <c r="N77" s="59"/>
    </row>
    <row r="78" spans="1:14" s="71" customFormat="1" ht="14.25" customHeight="1" x14ac:dyDescent="0.35">
      <c r="A78" s="78" t="s">
        <v>763</v>
      </c>
      <c r="B78" s="79" t="s">
        <v>764</v>
      </c>
      <c r="C78" s="80"/>
      <c r="D78" s="80"/>
      <c r="E78" s="80">
        <f>SUMIF(Balance!$AB$107:$AB$319,Egresos!A78,Balance!$U$107:$V$319)</f>
        <v>176538452</v>
      </c>
      <c r="F78" s="80">
        <f t="shared" si="4"/>
        <v>-176538452</v>
      </c>
      <c r="G78" s="58"/>
      <c r="H78" s="59"/>
      <c r="I78" s="59"/>
      <c r="J78" s="59"/>
      <c r="K78" s="59"/>
      <c r="L78" s="59"/>
      <c r="M78" s="59"/>
      <c r="N78" s="59"/>
    </row>
    <row r="79" spans="1:14" s="71" customFormat="1" ht="14.25" customHeight="1" x14ac:dyDescent="0.35">
      <c r="A79" s="75" t="s">
        <v>765</v>
      </c>
      <c r="B79" s="75" t="s">
        <v>766</v>
      </c>
      <c r="C79" s="77">
        <f>SUM(C80+C81)</f>
        <v>250000000</v>
      </c>
      <c r="D79" s="77">
        <f>SUM(D80+D81)</f>
        <v>250000000</v>
      </c>
      <c r="E79" s="77">
        <f>SUM(E80+E81)</f>
        <v>194107982</v>
      </c>
      <c r="F79" s="77">
        <f>SUM(F80+F81)</f>
        <v>55892018</v>
      </c>
      <c r="G79" s="58"/>
      <c r="H79" s="59"/>
      <c r="I79" s="59"/>
      <c r="J79" s="59"/>
      <c r="K79" s="59"/>
      <c r="L79" s="59"/>
      <c r="M79" s="59"/>
      <c r="N79" s="59"/>
    </row>
    <row r="80" spans="1:14" s="71" customFormat="1" ht="14.25" customHeight="1" x14ac:dyDescent="0.35">
      <c r="A80" s="78" t="s">
        <v>767</v>
      </c>
      <c r="B80" s="79" t="s">
        <v>768</v>
      </c>
      <c r="C80" s="80"/>
      <c r="D80" s="80"/>
      <c r="E80" s="80">
        <f>SUMIF(Balance!$AB$107:$AB$319,Egresos!A80,Balance!$U$107:$V$319)</f>
        <v>0</v>
      </c>
      <c r="F80" s="80"/>
      <c r="G80" s="58"/>
      <c r="H80" s="59"/>
      <c r="I80" s="59"/>
      <c r="J80" s="59"/>
      <c r="K80" s="59"/>
      <c r="L80" s="59"/>
      <c r="M80" s="59"/>
      <c r="N80" s="59"/>
    </row>
    <row r="81" spans="1:14" s="71" customFormat="1" ht="14.25" customHeight="1" x14ac:dyDescent="0.35">
      <c r="A81" s="78" t="s">
        <v>769</v>
      </c>
      <c r="B81" s="79" t="s">
        <v>770</v>
      </c>
      <c r="C81" s="80">
        <v>250000000</v>
      </c>
      <c r="D81" s="80">
        <v>250000000</v>
      </c>
      <c r="E81" s="80">
        <f>SUMIF(Balance!$AB$107:$AB$319,Egresos!A81,Balance!$U$107:$V$319)</f>
        <v>194107982</v>
      </c>
      <c r="F81" s="80">
        <f t="shared" ref="F81" si="5">+D81-E81</f>
        <v>55892018</v>
      </c>
      <c r="G81" s="58"/>
      <c r="H81" s="59"/>
      <c r="I81" s="59"/>
      <c r="J81" s="59"/>
      <c r="K81" s="59"/>
      <c r="L81" s="59"/>
      <c r="M81" s="59"/>
      <c r="N81" s="59"/>
    </row>
    <row r="82" spans="1:14" s="71" customFormat="1" ht="14.25" customHeight="1" x14ac:dyDescent="0.35">
      <c r="A82" s="75" t="s">
        <v>771</v>
      </c>
      <c r="B82" s="76" t="s">
        <v>772</v>
      </c>
      <c r="C82" s="77">
        <f>SUM(C83+C86+C90)</f>
        <v>0</v>
      </c>
      <c r="D82" s="77">
        <f>SUM(D83+D86+D90)</f>
        <v>0</v>
      </c>
      <c r="E82" s="77">
        <f>SUM(E83+E86+E90)</f>
        <v>3514580</v>
      </c>
      <c r="F82" s="77">
        <f>SUM(F83+F86+F90)</f>
        <v>-3514580</v>
      </c>
      <c r="G82" s="58"/>
      <c r="H82" s="59"/>
      <c r="I82" s="59"/>
      <c r="J82" s="59"/>
      <c r="K82" s="59"/>
      <c r="L82" s="59"/>
      <c r="M82" s="59"/>
      <c r="N82" s="59"/>
    </row>
    <row r="83" spans="1:14" s="71" customFormat="1" ht="14.25" customHeight="1" x14ac:dyDescent="0.35">
      <c r="A83" s="78" t="s">
        <v>773</v>
      </c>
      <c r="B83" s="79" t="s">
        <v>774</v>
      </c>
      <c r="C83" s="81">
        <f>SUM(C84+C85)</f>
        <v>0</v>
      </c>
      <c r="D83" s="81">
        <f>SUM(D84+D85)</f>
        <v>0</v>
      </c>
      <c r="E83" s="81">
        <f>SUM(E84+E85)</f>
        <v>0</v>
      </c>
      <c r="F83" s="81">
        <f>SUM(F84+F85)</f>
        <v>0</v>
      </c>
      <c r="G83" s="58"/>
      <c r="H83" s="59"/>
      <c r="I83" s="59"/>
      <c r="J83" s="59"/>
      <c r="K83" s="59"/>
      <c r="L83" s="59"/>
      <c r="M83" s="59"/>
      <c r="N83" s="59"/>
    </row>
    <row r="84" spans="1:14" s="71" customFormat="1" ht="14.25" customHeight="1" x14ac:dyDescent="0.35">
      <c r="A84" s="82" t="s">
        <v>775</v>
      </c>
      <c r="B84" s="83" t="s">
        <v>776</v>
      </c>
      <c r="C84" s="84"/>
      <c r="D84" s="84"/>
      <c r="E84" s="80">
        <f>SUMIF(Balance!$AB$107:$AB$319,Egresos!A84,Balance!$U$107:$V$319)</f>
        <v>0</v>
      </c>
      <c r="F84" s="84"/>
      <c r="G84" s="58"/>
      <c r="H84" s="59"/>
      <c r="I84" s="59"/>
      <c r="J84" s="59"/>
      <c r="K84" s="59"/>
      <c r="L84" s="59"/>
      <c r="M84" s="59"/>
      <c r="N84" s="59"/>
    </row>
    <row r="85" spans="1:14" s="71" customFormat="1" ht="14.25" customHeight="1" x14ac:dyDescent="0.35">
      <c r="A85" s="82" t="s">
        <v>777</v>
      </c>
      <c r="B85" s="83" t="s">
        <v>778</v>
      </c>
      <c r="C85" s="84"/>
      <c r="D85" s="84"/>
      <c r="E85" s="80">
        <f>SUMIF(Balance!$AB$107:$AB$319,Egresos!A85,Balance!$U$107:$V$319)</f>
        <v>0</v>
      </c>
      <c r="F85" s="84"/>
      <c r="G85" s="58"/>
      <c r="H85" s="59"/>
      <c r="I85" s="59"/>
      <c r="J85" s="59"/>
      <c r="K85" s="59"/>
      <c r="L85" s="59"/>
      <c r="M85" s="59"/>
      <c r="N85" s="59"/>
    </row>
    <row r="86" spans="1:14" s="71" customFormat="1" ht="14.25" customHeight="1" x14ac:dyDescent="0.35">
      <c r="A86" s="78" t="s">
        <v>779</v>
      </c>
      <c r="B86" s="79" t="s">
        <v>780</v>
      </c>
      <c r="C86" s="81">
        <f>SUM(C87+C88+C89)</f>
        <v>0</v>
      </c>
      <c r="D86" s="81">
        <f>SUM(D87+D88+D89)</f>
        <v>0</v>
      </c>
      <c r="E86" s="81">
        <f>SUM(E87+E88+E89)</f>
        <v>3514580</v>
      </c>
      <c r="F86" s="81">
        <f>SUM(F87+F88+F89)</f>
        <v>-3514580</v>
      </c>
      <c r="G86" s="58"/>
      <c r="H86" s="59"/>
      <c r="I86" s="59"/>
      <c r="J86" s="59"/>
      <c r="K86" s="59"/>
      <c r="L86" s="59"/>
      <c r="M86" s="59"/>
      <c r="N86" s="59"/>
    </row>
    <row r="87" spans="1:14" s="71" customFormat="1" ht="14.25" customHeight="1" x14ac:dyDescent="0.35">
      <c r="A87" s="82" t="s">
        <v>781</v>
      </c>
      <c r="B87" s="83" t="s">
        <v>776</v>
      </c>
      <c r="C87" s="84"/>
      <c r="D87" s="84"/>
      <c r="E87" s="80">
        <f>SUMIF(Balance!$AB$107:$AB$319,Egresos!A87,Balance!$U$107:$V$319)</f>
        <v>0</v>
      </c>
      <c r="F87" s="84"/>
      <c r="G87" s="58"/>
      <c r="H87" s="59"/>
      <c r="I87" s="59"/>
      <c r="J87" s="59"/>
      <c r="K87" s="59"/>
      <c r="L87" s="59"/>
      <c r="M87" s="59"/>
      <c r="N87" s="59"/>
    </row>
    <row r="88" spans="1:14" s="71" customFormat="1" ht="14.25" customHeight="1" x14ac:dyDescent="0.35">
      <c r="A88" s="82" t="s">
        <v>782</v>
      </c>
      <c r="B88" s="83" t="s">
        <v>783</v>
      </c>
      <c r="C88" s="84"/>
      <c r="D88" s="84"/>
      <c r="E88" s="80">
        <f>SUMIF(Balance!$AB$107:$AB$319,Egresos!A88,Balance!$U$107:$V$319)</f>
        <v>3514580</v>
      </c>
      <c r="F88" s="80">
        <f t="shared" ref="F88" si="6">+D88-E88</f>
        <v>-3514580</v>
      </c>
      <c r="G88" s="58"/>
      <c r="H88" s="59"/>
      <c r="I88" s="59"/>
      <c r="J88" s="59"/>
      <c r="K88" s="59"/>
      <c r="L88" s="59"/>
      <c r="M88" s="59"/>
      <c r="N88" s="59"/>
    </row>
    <row r="89" spans="1:14" s="71" customFormat="1" ht="14.25" customHeight="1" x14ac:dyDescent="0.35">
      <c r="A89" s="82" t="s">
        <v>784</v>
      </c>
      <c r="B89" s="83" t="s">
        <v>785</v>
      </c>
      <c r="C89" s="84"/>
      <c r="D89" s="84"/>
      <c r="E89" s="80">
        <f>SUMIF(Balance!$AB$107:$AB$319,Egresos!A89,Balance!$U$107:$V$319)</f>
        <v>0</v>
      </c>
      <c r="F89" s="84"/>
      <c r="G89" s="58"/>
      <c r="H89" s="59"/>
      <c r="I89" s="59"/>
      <c r="J89" s="59"/>
      <c r="K89" s="59"/>
      <c r="L89" s="59"/>
      <c r="M89" s="59"/>
      <c r="N89" s="59"/>
    </row>
    <row r="90" spans="1:14" s="71" customFormat="1" ht="14.25" customHeight="1" x14ac:dyDescent="0.35">
      <c r="A90" s="78" t="s">
        <v>786</v>
      </c>
      <c r="B90" s="79" t="s">
        <v>787</v>
      </c>
      <c r="C90" s="81">
        <f>SUM(C91+C92+C93+C94+C95)</f>
        <v>0</v>
      </c>
      <c r="D90" s="81">
        <f>SUM(D91+D92+D93+D94+D95)</f>
        <v>0</v>
      </c>
      <c r="E90" s="81">
        <f>SUM(E91+E92+E93+E94+E95)</f>
        <v>0</v>
      </c>
      <c r="F90" s="81">
        <f>SUM(F91+F92+F93+F94+F95)</f>
        <v>0</v>
      </c>
      <c r="G90" s="58"/>
      <c r="H90" s="59"/>
      <c r="I90" s="59"/>
      <c r="J90" s="59"/>
      <c r="K90" s="59"/>
      <c r="L90" s="59"/>
      <c r="M90" s="59"/>
      <c r="N90" s="59"/>
    </row>
    <row r="91" spans="1:14" s="71" customFormat="1" ht="14.25" customHeight="1" x14ac:dyDescent="0.35">
      <c r="A91" s="82" t="s">
        <v>788</v>
      </c>
      <c r="B91" s="83" t="s">
        <v>776</v>
      </c>
      <c r="C91" s="84"/>
      <c r="D91" s="84"/>
      <c r="E91" s="80">
        <f>SUMIF(Balance!$AB$107:$AB$319,Egresos!A91,Balance!$U$107:$V$319)</f>
        <v>0</v>
      </c>
      <c r="F91" s="84"/>
      <c r="G91" s="58"/>
      <c r="H91" s="59"/>
      <c r="I91" s="59"/>
      <c r="J91" s="59"/>
      <c r="K91" s="59"/>
      <c r="L91" s="59"/>
      <c r="M91" s="59"/>
      <c r="N91" s="59"/>
    </row>
    <row r="92" spans="1:14" s="71" customFormat="1" ht="14.25" customHeight="1" x14ac:dyDescent="0.35">
      <c r="A92" s="82" t="s">
        <v>789</v>
      </c>
      <c r="B92" s="83" t="s">
        <v>790</v>
      </c>
      <c r="C92" s="84"/>
      <c r="D92" s="84"/>
      <c r="E92" s="80">
        <f>SUMIF(Balance!$AB$107:$AB$319,Egresos!A92,Balance!$U$107:$V$319)</f>
        <v>0</v>
      </c>
      <c r="F92" s="84"/>
      <c r="G92" s="58"/>
      <c r="H92" s="59"/>
      <c r="I92" s="59"/>
      <c r="J92" s="59"/>
      <c r="K92" s="59"/>
      <c r="L92" s="59"/>
      <c r="M92" s="59"/>
      <c r="N92" s="59"/>
    </row>
    <row r="93" spans="1:14" s="71" customFormat="1" ht="14.25" customHeight="1" x14ac:dyDescent="0.35">
      <c r="A93" s="82" t="s">
        <v>791</v>
      </c>
      <c r="B93" s="86" t="s">
        <v>792</v>
      </c>
      <c r="C93" s="84"/>
      <c r="D93" s="84"/>
      <c r="E93" s="80">
        <f>SUMIF(Balance!$AB$107:$AB$319,Egresos!A93,Balance!$U$107:$V$319)</f>
        <v>0</v>
      </c>
      <c r="F93" s="84"/>
      <c r="G93" s="58"/>
      <c r="H93" s="59"/>
      <c r="I93" s="59"/>
      <c r="J93" s="59"/>
      <c r="K93" s="59"/>
      <c r="L93" s="59"/>
      <c r="M93" s="59"/>
      <c r="N93" s="59"/>
    </row>
    <row r="94" spans="1:14" s="71" customFormat="1" ht="14.25" customHeight="1" x14ac:dyDescent="0.35">
      <c r="A94" s="82" t="s">
        <v>793</v>
      </c>
      <c r="B94" s="86" t="s">
        <v>794</v>
      </c>
      <c r="C94" s="84"/>
      <c r="D94" s="84"/>
      <c r="E94" s="80">
        <f>SUMIF(Balance!$AB$107:$AB$319,Egresos!A94,Balance!$U$107:$V$319)</f>
        <v>0</v>
      </c>
      <c r="F94" s="84"/>
      <c r="G94" s="58"/>
      <c r="H94" s="59"/>
      <c r="I94" s="59"/>
      <c r="J94" s="59"/>
      <c r="K94" s="59"/>
      <c r="L94" s="59"/>
      <c r="M94" s="59"/>
      <c r="N94" s="59"/>
    </row>
    <row r="95" spans="1:14" s="71" customFormat="1" ht="14.25" customHeight="1" x14ac:dyDescent="0.35">
      <c r="A95" s="82" t="s">
        <v>795</v>
      </c>
      <c r="B95" s="86" t="s">
        <v>796</v>
      </c>
      <c r="C95" s="84"/>
      <c r="D95" s="84"/>
      <c r="E95" s="80">
        <f>SUMIF(Balance!$AB$107:$AB$319,Egresos!A95,Balance!$U$107:$V$319)</f>
        <v>0</v>
      </c>
      <c r="F95" s="84"/>
      <c r="G95" s="58"/>
      <c r="H95" s="59"/>
      <c r="I95" s="59"/>
      <c r="J95" s="59"/>
      <c r="K95" s="59"/>
      <c r="L95" s="59"/>
      <c r="M95" s="59"/>
      <c r="N95" s="59"/>
    </row>
    <row r="96" spans="1:14" s="71" customFormat="1" ht="14.25" customHeight="1" x14ac:dyDescent="0.35">
      <c r="A96" s="75" t="s">
        <v>797</v>
      </c>
      <c r="B96" s="76" t="s">
        <v>798</v>
      </c>
      <c r="C96" s="77">
        <f>SUM(C97+C98+C99+C100+C101+C102)</f>
        <v>40000000</v>
      </c>
      <c r="D96" s="77">
        <f>SUM(D97+D98+D99+D100+D101+D102)</f>
        <v>40000000</v>
      </c>
      <c r="E96" s="77">
        <f>SUM(E97+E98+E99+E100+E101+E102)</f>
        <v>3205623</v>
      </c>
      <c r="F96" s="77">
        <f>SUM(F97+F98+F99+F100+F101+F102)</f>
        <v>36794377</v>
      </c>
      <c r="G96" s="58"/>
      <c r="H96" s="59"/>
      <c r="I96" s="59"/>
      <c r="J96" s="59"/>
      <c r="K96" s="59"/>
      <c r="L96" s="59"/>
      <c r="M96" s="59"/>
      <c r="N96" s="59"/>
    </row>
    <row r="97" spans="1:14" s="71" customFormat="1" ht="14.25" customHeight="1" x14ac:dyDescent="0.35">
      <c r="A97" s="78" t="s">
        <v>799</v>
      </c>
      <c r="B97" s="79" t="s">
        <v>800</v>
      </c>
      <c r="C97" s="80"/>
      <c r="D97" s="80"/>
      <c r="E97" s="80">
        <f>SUMIF(Balance!$AB$107:$AB$319,Egresos!A97,Balance!$U$107:$V$319)</f>
        <v>0</v>
      </c>
      <c r="F97" s="80"/>
      <c r="G97" s="58"/>
      <c r="H97" s="59"/>
      <c r="I97" s="59"/>
      <c r="J97" s="59"/>
      <c r="K97" s="59"/>
      <c r="L97" s="59"/>
      <c r="M97" s="59"/>
      <c r="N97" s="59"/>
    </row>
    <row r="98" spans="1:14" s="71" customFormat="1" ht="14.25" customHeight="1" x14ac:dyDescent="0.35">
      <c r="A98" s="78" t="s">
        <v>801</v>
      </c>
      <c r="B98" s="79" t="s">
        <v>802</v>
      </c>
      <c r="C98" s="80"/>
      <c r="D98" s="80"/>
      <c r="E98" s="80">
        <f>SUMIF(Balance!$AB$107:$AB$319,Egresos!A98,Balance!$U$107:$V$319)</f>
        <v>0</v>
      </c>
      <c r="F98" s="80"/>
      <c r="G98" s="58"/>
      <c r="H98" s="59"/>
      <c r="I98" s="59"/>
      <c r="J98" s="59"/>
      <c r="K98" s="59"/>
      <c r="L98" s="59"/>
      <c r="M98" s="59"/>
      <c r="N98" s="59"/>
    </row>
    <row r="99" spans="1:14" s="71" customFormat="1" ht="14.25" customHeight="1" x14ac:dyDescent="0.35">
      <c r="A99" s="78" t="s">
        <v>803</v>
      </c>
      <c r="B99" s="79" t="s">
        <v>804</v>
      </c>
      <c r="C99" s="80"/>
      <c r="D99" s="80"/>
      <c r="E99" s="80">
        <f>SUMIF(Balance!$AB$107:$AB$319,Egresos!A99,Balance!$U$107:$V$319)</f>
        <v>0</v>
      </c>
      <c r="F99" s="80"/>
      <c r="G99" s="58"/>
      <c r="H99" s="59"/>
      <c r="I99" s="59"/>
      <c r="J99" s="59"/>
      <c r="K99" s="59"/>
      <c r="L99" s="59"/>
      <c r="M99" s="59"/>
      <c r="N99" s="59"/>
    </row>
    <row r="100" spans="1:14" s="71" customFormat="1" ht="14.25" customHeight="1" x14ac:dyDescent="0.35">
      <c r="A100" s="78" t="s">
        <v>805</v>
      </c>
      <c r="B100" s="79" t="s">
        <v>806</v>
      </c>
      <c r="C100" s="80">
        <v>40000000</v>
      </c>
      <c r="D100" s="80">
        <v>40000000</v>
      </c>
      <c r="E100" s="80">
        <f>SUMIF(Balance!$AB$107:$AB$319,Egresos!A100,Balance!$U$107:$V$319)</f>
        <v>3205623</v>
      </c>
      <c r="F100" s="80">
        <f t="shared" ref="F100" si="7">+D100-E100</f>
        <v>36794377</v>
      </c>
      <c r="G100" s="58"/>
      <c r="H100" s="59"/>
      <c r="I100" s="59"/>
      <c r="J100" s="59"/>
      <c r="K100" s="59"/>
      <c r="L100" s="59"/>
      <c r="M100" s="59"/>
      <c r="N100" s="59"/>
    </row>
    <row r="101" spans="1:14" s="71" customFormat="1" ht="14.25" customHeight="1" x14ac:dyDescent="0.35">
      <c r="A101" s="78" t="s">
        <v>807</v>
      </c>
      <c r="B101" s="79" t="s">
        <v>808</v>
      </c>
      <c r="C101" s="80"/>
      <c r="D101" s="80"/>
      <c r="E101" s="80">
        <f>SUMIF(Balance!$AB$107:$AB$319,Egresos!A101,Balance!$U$107:$V$319)</f>
        <v>0</v>
      </c>
      <c r="F101" s="80"/>
      <c r="G101" s="58"/>
      <c r="H101" s="59"/>
      <c r="I101" s="59"/>
      <c r="J101" s="59"/>
      <c r="K101" s="59"/>
      <c r="L101" s="59"/>
      <c r="M101" s="59"/>
      <c r="N101" s="59"/>
    </row>
    <row r="102" spans="1:14" s="71" customFormat="1" ht="14.25" customHeight="1" x14ac:dyDescent="0.35">
      <c r="A102" s="78" t="s">
        <v>809</v>
      </c>
      <c r="B102" s="79" t="s">
        <v>810</v>
      </c>
      <c r="C102" s="80"/>
      <c r="D102" s="80"/>
      <c r="E102" s="80">
        <f>SUMIF(Balance!$AB$107:$AB$319,Egresos!A102,Balance!$U$107:$V$319)</f>
        <v>0</v>
      </c>
      <c r="F102" s="80"/>
      <c r="G102" s="58"/>
      <c r="H102" s="59"/>
      <c r="I102" s="59"/>
      <c r="J102" s="59"/>
      <c r="K102" s="59"/>
      <c r="L102" s="59"/>
      <c r="M102" s="59"/>
      <c r="N102" s="59"/>
    </row>
    <row r="103" spans="1:14" s="71" customFormat="1" ht="14.25" customHeight="1" x14ac:dyDescent="0.35">
      <c r="A103" s="75" t="s">
        <v>811</v>
      </c>
      <c r="B103" s="76" t="s">
        <v>812</v>
      </c>
      <c r="C103" s="77">
        <f>SUM(C104+C107+C108+C110)</f>
        <v>260000000</v>
      </c>
      <c r="D103" s="77">
        <f>SUM(D104+D107+D108+D110)</f>
        <v>260000000</v>
      </c>
      <c r="E103" s="77">
        <f>SUM(E104+E107+E108+E110)</f>
        <v>90324185</v>
      </c>
      <c r="F103" s="77">
        <f>SUM(F104+F107+F108+F110)</f>
        <v>169675815</v>
      </c>
      <c r="G103" s="58"/>
      <c r="H103" s="59"/>
      <c r="I103" s="59"/>
      <c r="J103" s="59"/>
      <c r="K103" s="59"/>
      <c r="L103" s="59"/>
      <c r="M103" s="59"/>
      <c r="N103" s="59"/>
    </row>
    <row r="104" spans="1:14" s="71" customFormat="1" ht="14.25" customHeight="1" x14ac:dyDescent="0.35">
      <c r="A104" s="78" t="s">
        <v>813</v>
      </c>
      <c r="B104" s="79" t="s">
        <v>814</v>
      </c>
      <c r="C104" s="81">
        <f>SUM(C105+C106)</f>
        <v>200000000</v>
      </c>
      <c r="D104" s="81">
        <f>SUM(D105+D106)</f>
        <v>200000000</v>
      </c>
      <c r="E104" s="81">
        <f>SUM(E105+E106)</f>
        <v>76190896</v>
      </c>
      <c r="F104" s="81">
        <f>SUM(F105+F106)</f>
        <v>123809104</v>
      </c>
      <c r="G104" s="58"/>
      <c r="H104" s="59"/>
      <c r="I104" s="59"/>
      <c r="J104" s="59"/>
      <c r="K104" s="59"/>
      <c r="L104" s="59"/>
      <c r="M104" s="59"/>
      <c r="N104" s="59"/>
    </row>
    <row r="105" spans="1:14" s="71" customFormat="1" ht="14.25" customHeight="1" x14ac:dyDescent="0.35">
      <c r="A105" s="82" t="s">
        <v>815</v>
      </c>
      <c r="B105" s="83" t="s">
        <v>816</v>
      </c>
      <c r="C105" s="80">
        <v>200000000</v>
      </c>
      <c r="D105" s="80">
        <v>200000000</v>
      </c>
      <c r="E105" s="80">
        <f>SUMIF(Balance!$AB$107:$AB$319,Egresos!A105,Balance!$U$107:$V$319)</f>
        <v>43972284</v>
      </c>
      <c r="F105" s="80">
        <f t="shared" ref="F105:F110" si="8">+D105-E105</f>
        <v>156027716</v>
      </c>
      <c r="G105" s="58"/>
      <c r="H105" s="59"/>
      <c r="I105" s="59"/>
      <c r="J105" s="59"/>
      <c r="K105" s="59"/>
      <c r="L105" s="59"/>
      <c r="M105" s="59"/>
      <c r="N105" s="59"/>
    </row>
    <row r="106" spans="1:14" s="71" customFormat="1" ht="14.25" customHeight="1" x14ac:dyDescent="0.35">
      <c r="A106" s="82" t="s">
        <v>817</v>
      </c>
      <c r="B106" s="83" t="s">
        <v>818</v>
      </c>
      <c r="C106" s="80"/>
      <c r="D106" s="80"/>
      <c r="E106" s="80">
        <f>SUMIF(Balance!$AB$107:$AB$319,Egresos!A106,Balance!$U$107:$V$319)</f>
        <v>32218612</v>
      </c>
      <c r="F106" s="80">
        <f t="shared" si="8"/>
        <v>-32218612</v>
      </c>
      <c r="G106" s="58"/>
      <c r="H106" s="59"/>
      <c r="I106" s="59"/>
      <c r="J106" s="59"/>
      <c r="K106" s="59"/>
      <c r="L106" s="59"/>
      <c r="M106" s="59"/>
      <c r="N106" s="59"/>
    </row>
    <row r="107" spans="1:14" s="71" customFormat="1" ht="14.25" customHeight="1" x14ac:dyDescent="0.35">
      <c r="A107" s="78" t="s">
        <v>819</v>
      </c>
      <c r="B107" s="79" t="s">
        <v>820</v>
      </c>
      <c r="C107" s="80">
        <v>50000000</v>
      </c>
      <c r="D107" s="80">
        <v>50000000</v>
      </c>
      <c r="E107" s="80">
        <f>SUMIF(Balance!$AB$107:$AB$319,Egresos!A107,Balance!$U$107:$V$319)</f>
        <v>13787449</v>
      </c>
      <c r="F107" s="80">
        <f t="shared" si="8"/>
        <v>36212551</v>
      </c>
      <c r="G107" s="58"/>
      <c r="H107" s="59"/>
      <c r="I107" s="59"/>
      <c r="J107" s="59"/>
      <c r="K107" s="59"/>
      <c r="L107" s="59"/>
      <c r="M107" s="59"/>
      <c r="N107" s="59"/>
    </row>
    <row r="108" spans="1:14" s="71" customFormat="1" ht="14.25" customHeight="1" x14ac:dyDescent="0.35">
      <c r="A108" s="78" t="s">
        <v>821</v>
      </c>
      <c r="B108" s="79" t="s">
        <v>822</v>
      </c>
      <c r="C108" s="81">
        <f>SUM(C109)</f>
        <v>0</v>
      </c>
      <c r="D108" s="81">
        <f>SUM(D109)</f>
        <v>0</v>
      </c>
      <c r="E108" s="81">
        <f>SUM(E109)</f>
        <v>0</v>
      </c>
      <c r="F108" s="81">
        <f>SUM(F109)</f>
        <v>0</v>
      </c>
      <c r="G108" s="58"/>
      <c r="H108" s="59"/>
      <c r="I108" s="59"/>
      <c r="J108" s="59"/>
      <c r="K108" s="59"/>
      <c r="L108" s="59"/>
      <c r="M108" s="59"/>
      <c r="N108" s="59"/>
    </row>
    <row r="109" spans="1:14" s="71" customFormat="1" ht="14.25" customHeight="1" x14ac:dyDescent="0.35">
      <c r="A109" s="82" t="s">
        <v>823</v>
      </c>
      <c r="B109" s="83" t="s">
        <v>824</v>
      </c>
      <c r="C109" s="80"/>
      <c r="D109" s="80"/>
      <c r="E109" s="80">
        <f>SUMIF(Balance!$AB$107:$AB$319,Egresos!A109,Balance!$U$107:$V$319)</f>
        <v>0</v>
      </c>
      <c r="F109" s="80">
        <f t="shared" si="8"/>
        <v>0</v>
      </c>
      <c r="G109" s="58"/>
      <c r="H109" s="59"/>
      <c r="I109" s="59"/>
      <c r="J109" s="59"/>
      <c r="K109" s="59"/>
      <c r="L109" s="59"/>
      <c r="M109" s="59"/>
      <c r="N109" s="59"/>
    </row>
    <row r="110" spans="1:14" s="71" customFormat="1" ht="14.25" customHeight="1" x14ac:dyDescent="0.35">
      <c r="A110" s="78" t="s">
        <v>825</v>
      </c>
      <c r="B110" s="79" t="s">
        <v>826</v>
      </c>
      <c r="C110" s="80">
        <v>10000000</v>
      </c>
      <c r="D110" s="80">
        <v>10000000</v>
      </c>
      <c r="E110" s="80">
        <f>SUMIF(Balance!$AB$107:$AB$319,Egresos!A110,Balance!$U$107:$V$319)</f>
        <v>345840</v>
      </c>
      <c r="F110" s="80">
        <f t="shared" si="8"/>
        <v>9654160</v>
      </c>
      <c r="G110" s="58"/>
      <c r="H110" s="59"/>
      <c r="I110" s="59"/>
      <c r="J110" s="59"/>
      <c r="K110" s="59"/>
      <c r="L110" s="59"/>
      <c r="M110" s="59"/>
      <c r="N110" s="59"/>
    </row>
    <row r="111" spans="1:14" s="71" customFormat="1" ht="14.25" customHeight="1" x14ac:dyDescent="0.35">
      <c r="A111" s="72" t="s">
        <v>827</v>
      </c>
      <c r="B111" s="72" t="s">
        <v>828</v>
      </c>
      <c r="C111" s="74">
        <f>SUM(C112+C174+C177+C190+C197)</f>
        <v>3493500000</v>
      </c>
      <c r="D111" s="74">
        <f>SUM(D112+D174+D177+D190+D197)</f>
        <v>3493500000</v>
      </c>
      <c r="E111" s="74">
        <f>SUM(E112+E174+E177+E190+E197)</f>
        <v>2471522188</v>
      </c>
      <c r="F111" s="74">
        <f>SUM(F112+F174+F177+F190+F197)</f>
        <v>1021977812</v>
      </c>
      <c r="G111" s="58"/>
      <c r="H111" s="59"/>
      <c r="I111" s="59"/>
      <c r="J111" s="59"/>
      <c r="K111" s="59"/>
      <c r="L111" s="59"/>
      <c r="M111" s="59"/>
      <c r="N111" s="59"/>
    </row>
    <row r="112" spans="1:14" s="71" customFormat="1" ht="14.25" customHeight="1" x14ac:dyDescent="0.35">
      <c r="A112" s="75" t="s">
        <v>829</v>
      </c>
      <c r="B112" s="76" t="s">
        <v>620</v>
      </c>
      <c r="C112" s="77">
        <f>SUM(C113+C114+C116+C117+C121+C124+C127+C135+C137+C139+C148+C151+C154+C155+C157+C158+C159+C161+C162+C163+C164+C173+C153+C165+C166+C167+C168+C171+C172)</f>
        <v>3376000000</v>
      </c>
      <c r="D112" s="77">
        <f>SUM(D113+D114+D116+D117+D121+D124+D127+D135+D137+D139+D148+D151+D154+D155+D157+D158+D159+D161+D162+D163+D164+D173+D153+D165+D166+D167+D168+D171+D172)</f>
        <v>3376000000</v>
      </c>
      <c r="E112" s="77">
        <f>SUM(E113+E114+E116+E117+E121+E124+E127+E135+E137+E139+E148+E151+E154+E155+E157+E158+E159+E161+E162+E163+E164+E173+E153+E165+E166+E167+E168+E171+E172)</f>
        <v>2356933412</v>
      </c>
      <c r="F112" s="77">
        <f>SUM(F113+F114+F116+F117+F121+F124+F127+F135+F137+F139+F148+F151+F154+F155+F157+F158+F159+F161+F162+F163+F164+F173+F153+F165+F166+F167+F168+F171+F172)</f>
        <v>1019066588</v>
      </c>
      <c r="G112" s="58"/>
      <c r="H112" s="59"/>
      <c r="I112" s="59"/>
      <c r="J112" s="59"/>
      <c r="K112" s="59"/>
      <c r="L112" s="59"/>
      <c r="M112" s="59"/>
      <c r="N112" s="59"/>
    </row>
    <row r="113" spans="1:14" s="71" customFormat="1" ht="14.25" customHeight="1" x14ac:dyDescent="0.35">
      <c r="A113" s="78" t="s">
        <v>830</v>
      </c>
      <c r="B113" s="79" t="s">
        <v>622</v>
      </c>
      <c r="C113" s="80">
        <v>1875000000</v>
      </c>
      <c r="D113" s="80">
        <v>1875000000</v>
      </c>
      <c r="E113" s="80">
        <f>SUMIF(Balance!$AB$107:$AB$319,Egresos!A113,Balance!$U$107:$V$319)</f>
        <v>1166143451</v>
      </c>
      <c r="F113" s="80">
        <f t="shared" ref="F113:F115" si="9">+D113-E113</f>
        <v>708856549</v>
      </c>
      <c r="G113" s="58"/>
      <c r="H113" s="59"/>
      <c r="I113" s="59"/>
      <c r="J113" s="59"/>
      <c r="K113" s="59"/>
      <c r="L113" s="59"/>
      <c r="M113" s="59"/>
      <c r="N113" s="59"/>
    </row>
    <row r="114" spans="1:14" s="71" customFormat="1" ht="14.25" customHeight="1" x14ac:dyDescent="0.35">
      <c r="A114" s="78" t="s">
        <v>831</v>
      </c>
      <c r="B114" s="79" t="s">
        <v>624</v>
      </c>
      <c r="C114" s="81">
        <f>C115</f>
        <v>0</v>
      </c>
      <c r="D114" s="81">
        <f>D115</f>
        <v>0</v>
      </c>
      <c r="E114" s="81">
        <f>E115</f>
        <v>236844</v>
      </c>
      <c r="F114" s="81">
        <f>F115</f>
        <v>-236844</v>
      </c>
      <c r="G114" s="58"/>
      <c r="H114" s="59"/>
      <c r="I114" s="59"/>
      <c r="J114" s="59"/>
      <c r="K114" s="59"/>
      <c r="L114" s="59"/>
      <c r="M114" s="59"/>
      <c r="N114" s="59"/>
    </row>
    <row r="115" spans="1:14" s="71" customFormat="1" ht="14.25" customHeight="1" x14ac:dyDescent="0.35">
      <c r="A115" s="82" t="s">
        <v>832</v>
      </c>
      <c r="B115" s="83" t="s">
        <v>626</v>
      </c>
      <c r="C115" s="80"/>
      <c r="D115" s="80"/>
      <c r="E115" s="80">
        <f>SUMIF(Balance!$AB$107:$AB$319,Egresos!A115,Balance!$U$107:$V$319)</f>
        <v>236844</v>
      </c>
      <c r="F115" s="80">
        <f t="shared" si="9"/>
        <v>-236844</v>
      </c>
      <c r="G115" s="58"/>
      <c r="H115" s="59"/>
      <c r="I115" s="59"/>
      <c r="J115" s="59"/>
      <c r="K115" s="59"/>
      <c r="L115" s="59"/>
      <c r="M115" s="59"/>
      <c r="N115" s="59"/>
    </row>
    <row r="116" spans="1:14" s="71" customFormat="1" ht="14.25" customHeight="1" x14ac:dyDescent="0.35">
      <c r="A116" s="78" t="s">
        <v>833</v>
      </c>
      <c r="B116" s="79" t="s">
        <v>630</v>
      </c>
      <c r="C116" s="80"/>
      <c r="D116" s="80"/>
      <c r="E116" s="80">
        <f>SUMIF(Balance!$AB$107:$AB$319,Egresos!A116,Balance!$U$107:$V$319)</f>
        <v>0</v>
      </c>
      <c r="F116" s="80"/>
      <c r="G116" s="58"/>
      <c r="H116" s="59"/>
      <c r="I116" s="59"/>
      <c r="J116" s="59"/>
      <c r="K116" s="59"/>
      <c r="L116" s="59"/>
      <c r="M116" s="59"/>
      <c r="N116" s="59"/>
    </row>
    <row r="117" spans="1:14" s="71" customFormat="1" ht="14.25" customHeight="1" x14ac:dyDescent="0.35">
      <c r="A117" s="78" t="s">
        <v>834</v>
      </c>
      <c r="B117" s="79" t="s">
        <v>634</v>
      </c>
      <c r="C117" s="81">
        <f>SUM(C118+C119+C120)</f>
        <v>0</v>
      </c>
      <c r="D117" s="81">
        <f>SUM(D118+D119+D120)</f>
        <v>0</v>
      </c>
      <c r="E117" s="81">
        <f>SUM(E118+E119+E120)</f>
        <v>0</v>
      </c>
      <c r="F117" s="81">
        <f>SUM(F118+F119+F120)</f>
        <v>0</v>
      </c>
      <c r="G117" s="58"/>
      <c r="H117" s="59"/>
      <c r="I117" s="59"/>
      <c r="J117" s="59"/>
      <c r="K117" s="59"/>
      <c r="L117" s="59"/>
      <c r="M117" s="59"/>
      <c r="N117" s="59"/>
    </row>
    <row r="118" spans="1:14" s="71" customFormat="1" ht="14.25" customHeight="1" x14ac:dyDescent="0.35">
      <c r="A118" s="82" t="s">
        <v>835</v>
      </c>
      <c r="B118" s="83" t="s">
        <v>636</v>
      </c>
      <c r="C118" s="80"/>
      <c r="D118" s="80"/>
      <c r="E118" s="80">
        <f>SUMIF(Balance!$AB$107:$AB$319,Egresos!A118,Balance!$U$107:$V$319)</f>
        <v>0</v>
      </c>
      <c r="F118" s="80"/>
      <c r="G118" s="58"/>
      <c r="H118" s="59"/>
      <c r="I118" s="59"/>
      <c r="J118" s="59"/>
      <c r="K118" s="59"/>
      <c r="L118" s="59"/>
      <c r="M118" s="59"/>
      <c r="N118" s="59"/>
    </row>
    <row r="119" spans="1:14" s="71" customFormat="1" ht="14.25" customHeight="1" x14ac:dyDescent="0.35">
      <c r="A119" s="82" t="s">
        <v>836</v>
      </c>
      <c r="B119" s="83" t="s">
        <v>638</v>
      </c>
      <c r="C119" s="80"/>
      <c r="D119" s="80"/>
      <c r="E119" s="80">
        <f>SUMIF(Balance!$AB$107:$AB$319,Egresos!A119,Balance!$U$107:$V$319)</f>
        <v>0</v>
      </c>
      <c r="F119" s="80"/>
      <c r="G119" s="58"/>
      <c r="H119" s="59"/>
      <c r="I119" s="59"/>
      <c r="J119" s="59"/>
      <c r="K119" s="59"/>
      <c r="L119" s="59"/>
      <c r="M119" s="59"/>
      <c r="N119" s="59"/>
    </row>
    <row r="120" spans="1:14" s="71" customFormat="1" ht="14.25" customHeight="1" x14ac:dyDescent="0.35">
      <c r="A120" s="82" t="s">
        <v>837</v>
      </c>
      <c r="B120" s="83" t="s">
        <v>642</v>
      </c>
      <c r="C120" s="80"/>
      <c r="D120" s="80"/>
      <c r="E120" s="80">
        <f>SUMIF(Balance!$AB$107:$AB$319,Egresos!A120,Balance!$U$107:$V$319)</f>
        <v>0</v>
      </c>
      <c r="F120" s="80"/>
      <c r="G120" s="58"/>
      <c r="H120" s="59"/>
      <c r="I120" s="59"/>
      <c r="J120" s="59"/>
      <c r="K120" s="59"/>
      <c r="L120" s="59"/>
      <c r="M120" s="59"/>
      <c r="N120" s="59"/>
    </row>
    <row r="121" spans="1:14" s="71" customFormat="1" ht="14.25" customHeight="1" x14ac:dyDescent="0.35">
      <c r="A121" s="78" t="s">
        <v>838</v>
      </c>
      <c r="B121" s="79" t="s">
        <v>839</v>
      </c>
      <c r="C121" s="81">
        <f>SUM(C122+C123)</f>
        <v>0</v>
      </c>
      <c r="D121" s="81">
        <f>SUM(D122+D123)</f>
        <v>0</v>
      </c>
      <c r="E121" s="81">
        <f>SUM(E122+E123)</f>
        <v>0</v>
      </c>
      <c r="F121" s="81">
        <f>SUM(F122+F123)</f>
        <v>0</v>
      </c>
      <c r="G121" s="58"/>
      <c r="H121" s="59"/>
      <c r="I121" s="59"/>
      <c r="J121" s="59"/>
      <c r="K121" s="59"/>
      <c r="L121" s="59"/>
      <c r="M121" s="59"/>
      <c r="N121" s="59"/>
    </row>
    <row r="122" spans="1:14" s="71" customFormat="1" ht="14.25" customHeight="1" x14ac:dyDescent="0.35">
      <c r="A122" s="82" t="s">
        <v>840</v>
      </c>
      <c r="B122" s="83" t="s">
        <v>646</v>
      </c>
      <c r="C122" s="84"/>
      <c r="D122" s="84"/>
      <c r="E122" s="80">
        <f>SUMIF(Balance!$AB$107:$AB$319,Egresos!A122,Balance!$U$107:$V$319)</f>
        <v>0</v>
      </c>
      <c r="F122" s="84"/>
      <c r="G122" s="58"/>
      <c r="H122" s="59"/>
      <c r="I122" s="59"/>
      <c r="J122" s="59"/>
      <c r="K122" s="59"/>
      <c r="L122" s="59"/>
      <c r="M122" s="59"/>
      <c r="N122" s="59"/>
    </row>
    <row r="123" spans="1:14" s="71" customFormat="1" ht="14.25" customHeight="1" x14ac:dyDescent="0.35">
      <c r="A123" s="82" t="s">
        <v>841</v>
      </c>
      <c r="B123" s="83" t="s">
        <v>842</v>
      </c>
      <c r="C123" s="84"/>
      <c r="D123" s="84"/>
      <c r="E123" s="80">
        <f>SUMIF(Balance!$AB$107:$AB$319,Egresos!A123,Balance!$U$107:$V$319)</f>
        <v>0</v>
      </c>
      <c r="F123" s="84"/>
      <c r="G123" s="58"/>
      <c r="H123" s="59"/>
      <c r="I123" s="59"/>
      <c r="J123" s="59"/>
      <c r="K123" s="59"/>
      <c r="L123" s="59"/>
      <c r="M123" s="59"/>
      <c r="N123" s="59"/>
    </row>
    <row r="124" spans="1:14" s="71" customFormat="1" ht="14.25" customHeight="1" x14ac:dyDescent="0.35">
      <c r="A124" s="78" t="s">
        <v>843</v>
      </c>
      <c r="B124" s="79" t="s">
        <v>652</v>
      </c>
      <c r="C124" s="81">
        <f>SUM(C125+C126)</f>
        <v>0</v>
      </c>
      <c r="D124" s="81">
        <f>SUM(D125+D126)</f>
        <v>0</v>
      </c>
      <c r="E124" s="81">
        <f>SUM(E125+E126)</f>
        <v>5601054</v>
      </c>
      <c r="F124" s="81">
        <f>SUM(F125+F126)</f>
        <v>-5601054</v>
      </c>
      <c r="G124" s="58"/>
      <c r="H124" s="59"/>
      <c r="I124" s="59"/>
      <c r="J124" s="59"/>
      <c r="K124" s="59"/>
      <c r="L124" s="59"/>
      <c r="M124" s="59"/>
      <c r="N124" s="59"/>
    </row>
    <row r="125" spans="1:14" s="71" customFormat="1" ht="14.25" customHeight="1" x14ac:dyDescent="0.35">
      <c r="A125" s="82" t="s">
        <v>844</v>
      </c>
      <c r="B125" s="83" t="s">
        <v>654</v>
      </c>
      <c r="C125" s="84"/>
      <c r="D125" s="84"/>
      <c r="E125" s="80">
        <f>SUMIF(Balance!$AB$107:$AB$319,Egresos!A125,Balance!$U$107:$V$319)</f>
        <v>0</v>
      </c>
      <c r="F125" s="84"/>
      <c r="G125" s="58"/>
      <c r="H125" s="59"/>
      <c r="I125" s="59"/>
      <c r="J125" s="59"/>
      <c r="K125" s="59"/>
      <c r="L125" s="59"/>
      <c r="M125" s="59"/>
      <c r="N125" s="59"/>
    </row>
    <row r="126" spans="1:14" s="71" customFormat="1" ht="14.25" customHeight="1" x14ac:dyDescent="0.35">
      <c r="A126" s="82" t="s">
        <v>845</v>
      </c>
      <c r="B126" s="83" t="s">
        <v>656</v>
      </c>
      <c r="C126" s="84"/>
      <c r="D126" s="84"/>
      <c r="E126" s="80">
        <f>SUMIF(Balance!$AB$107:$AB$319,Egresos!A126,Balance!$U$107:$V$319)</f>
        <v>5601054</v>
      </c>
      <c r="F126" s="80">
        <f t="shared" ref="F126" si="10">+D126-E126</f>
        <v>-5601054</v>
      </c>
      <c r="G126" s="58"/>
      <c r="H126" s="59"/>
      <c r="I126" s="59"/>
      <c r="J126" s="59"/>
      <c r="K126" s="59"/>
      <c r="L126" s="59"/>
      <c r="M126" s="59"/>
      <c r="N126" s="59"/>
    </row>
    <row r="127" spans="1:14" s="71" customFormat="1" ht="14.25" customHeight="1" x14ac:dyDescent="0.35">
      <c r="A127" s="78" t="s">
        <v>846</v>
      </c>
      <c r="B127" s="79" t="s">
        <v>658</v>
      </c>
      <c r="C127" s="81">
        <f>SUM(C128+C129+C130+C131+C132+C133+C134)</f>
        <v>0</v>
      </c>
      <c r="D127" s="81">
        <f>SUM(D128+D129+D130+D131+D132+D133+D134)</f>
        <v>0</v>
      </c>
      <c r="E127" s="81">
        <f>SUM(E128+E129+E130+E131+E132+E133+E134)</f>
        <v>31737587</v>
      </c>
      <c r="F127" s="81">
        <f>SUM(F128+F129+F130+F131+F132+F133+F134)</f>
        <v>-31737587</v>
      </c>
      <c r="G127" s="58"/>
      <c r="H127" s="59"/>
      <c r="I127" s="59"/>
      <c r="J127" s="59"/>
      <c r="K127" s="59"/>
      <c r="L127" s="59"/>
      <c r="M127" s="59"/>
      <c r="N127" s="59"/>
    </row>
    <row r="128" spans="1:14" s="71" customFormat="1" ht="14.25" customHeight="1" x14ac:dyDescent="0.35">
      <c r="A128" s="82" t="s">
        <v>847</v>
      </c>
      <c r="B128" s="83" t="s">
        <v>660</v>
      </c>
      <c r="C128" s="84"/>
      <c r="D128" s="84"/>
      <c r="E128" s="80">
        <f>SUMIF(Balance!$AB$107:$AB$319,Egresos!A128,Balance!$U$107:$V$319)</f>
        <v>0</v>
      </c>
      <c r="F128" s="84"/>
      <c r="G128" s="58"/>
      <c r="H128" s="59"/>
      <c r="I128" s="59"/>
      <c r="J128" s="59"/>
      <c r="K128" s="59"/>
      <c r="L128" s="59"/>
      <c r="M128" s="59"/>
      <c r="N128" s="59"/>
    </row>
    <row r="129" spans="1:14" s="71" customFormat="1" ht="32.25" customHeight="1" x14ac:dyDescent="0.35">
      <c r="A129" s="82" t="s">
        <v>848</v>
      </c>
      <c r="B129" s="83" t="s">
        <v>662</v>
      </c>
      <c r="C129" s="84"/>
      <c r="D129" s="84"/>
      <c r="E129" s="80">
        <f>SUMIF(Balance!$AB$107:$AB$319,Egresos!A129,Balance!$U$107:$V$319)</f>
        <v>1452822</v>
      </c>
      <c r="F129" s="80">
        <f t="shared" ref="F129" si="11">+D129-E129</f>
        <v>-1452822</v>
      </c>
      <c r="G129" s="58"/>
      <c r="H129" s="59"/>
      <c r="I129" s="59"/>
      <c r="J129" s="59"/>
      <c r="K129" s="59"/>
      <c r="L129" s="59"/>
      <c r="M129" s="59"/>
      <c r="N129" s="59"/>
    </row>
    <row r="130" spans="1:14" s="71" customFormat="1" ht="30.75" customHeight="1" x14ac:dyDescent="0.35">
      <c r="A130" s="82" t="s">
        <v>849</v>
      </c>
      <c r="B130" s="83" t="s">
        <v>664</v>
      </c>
      <c r="C130" s="84"/>
      <c r="D130" s="84"/>
      <c r="E130" s="80">
        <f>SUMIF(Balance!$AB$107:$AB$319,Egresos!A130,Balance!$U$107:$V$319)</f>
        <v>0</v>
      </c>
      <c r="F130" s="84"/>
      <c r="G130" s="58"/>
      <c r="H130" s="59"/>
      <c r="I130" s="59"/>
      <c r="J130" s="59"/>
      <c r="K130" s="59"/>
      <c r="L130" s="59"/>
      <c r="M130" s="59"/>
      <c r="N130" s="59"/>
    </row>
    <row r="131" spans="1:14" s="71" customFormat="1" ht="14.25" customHeight="1" x14ac:dyDescent="0.35">
      <c r="A131" s="82" t="s">
        <v>850</v>
      </c>
      <c r="B131" s="83" t="s">
        <v>666</v>
      </c>
      <c r="C131" s="84"/>
      <c r="D131" s="84"/>
      <c r="E131" s="80">
        <f>SUMIF(Balance!$AB$107:$AB$319,Egresos!A131,Balance!$U$107:$V$319)</f>
        <v>0</v>
      </c>
      <c r="F131" s="84"/>
      <c r="G131" s="58"/>
      <c r="H131" s="59"/>
      <c r="I131" s="59"/>
      <c r="J131" s="59"/>
      <c r="K131" s="59"/>
      <c r="L131" s="59"/>
      <c r="M131" s="59"/>
      <c r="N131" s="59"/>
    </row>
    <row r="132" spans="1:14" s="71" customFormat="1" ht="14.25" customHeight="1" x14ac:dyDescent="0.35">
      <c r="A132" s="82" t="s">
        <v>851</v>
      </c>
      <c r="B132" s="83" t="s">
        <v>668</v>
      </c>
      <c r="C132" s="84"/>
      <c r="D132" s="84"/>
      <c r="E132" s="80">
        <f>SUMIF(Balance!$AB$107:$AB$319,Egresos!A132,Balance!$U$107:$V$319)</f>
        <v>0</v>
      </c>
      <c r="F132" s="84"/>
      <c r="G132" s="58"/>
      <c r="H132" s="59"/>
      <c r="I132" s="59"/>
      <c r="J132" s="59"/>
      <c r="K132" s="59"/>
      <c r="L132" s="59"/>
      <c r="M132" s="59"/>
      <c r="N132" s="59"/>
    </row>
    <row r="133" spans="1:14" s="71" customFormat="1" ht="14.25" customHeight="1" x14ac:dyDescent="0.35">
      <c r="A133" s="82" t="s">
        <v>852</v>
      </c>
      <c r="B133" s="83" t="s">
        <v>670</v>
      </c>
      <c r="C133" s="84"/>
      <c r="D133" s="84"/>
      <c r="E133" s="80">
        <f>SUMIF(Balance!$AB$107:$AB$319,Egresos!A133,Balance!$U$107:$V$319)</f>
        <v>0</v>
      </c>
      <c r="F133" s="84"/>
      <c r="G133" s="58"/>
      <c r="H133" s="59"/>
      <c r="I133" s="59"/>
      <c r="J133" s="59"/>
      <c r="K133" s="59"/>
      <c r="L133" s="59"/>
      <c r="M133" s="59"/>
      <c r="N133" s="59"/>
    </row>
    <row r="134" spans="1:14" s="71" customFormat="1" ht="14.25" customHeight="1" x14ac:dyDescent="0.35">
      <c r="A134" s="82" t="s">
        <v>853</v>
      </c>
      <c r="B134" s="83" t="s">
        <v>672</v>
      </c>
      <c r="C134" s="84"/>
      <c r="D134" s="84"/>
      <c r="E134" s="80">
        <f>SUMIF(Balance!$AB$107:$AB$319,Egresos!A134,Balance!$U$107:$V$319)</f>
        <v>30284765</v>
      </c>
      <c r="F134" s="80">
        <f t="shared" ref="F134" si="12">+D134-E134</f>
        <v>-30284765</v>
      </c>
      <c r="G134" s="58"/>
      <c r="H134" s="59"/>
      <c r="I134" s="59"/>
      <c r="J134" s="59"/>
      <c r="K134" s="59"/>
      <c r="L134" s="59"/>
      <c r="M134" s="59"/>
      <c r="N134" s="59"/>
    </row>
    <row r="135" spans="1:14" s="71" customFormat="1" ht="14.25" customHeight="1" x14ac:dyDescent="0.35">
      <c r="A135" s="78" t="s">
        <v>854</v>
      </c>
      <c r="B135" s="79" t="s">
        <v>674</v>
      </c>
      <c r="C135" s="81">
        <f>SUM(C136)</f>
        <v>0</v>
      </c>
      <c r="D135" s="81">
        <f>SUM(D136)</f>
        <v>0</v>
      </c>
      <c r="E135" s="81">
        <f>SUM(E136)</f>
        <v>0</v>
      </c>
      <c r="F135" s="81">
        <f>SUM(F136)</f>
        <v>0</v>
      </c>
      <c r="G135" s="58"/>
      <c r="H135" s="59"/>
      <c r="I135" s="59"/>
      <c r="J135" s="59"/>
      <c r="K135" s="59"/>
      <c r="L135" s="59"/>
      <c r="M135" s="59"/>
      <c r="N135" s="59"/>
    </row>
    <row r="136" spans="1:14" s="71" customFormat="1" ht="14.25" customHeight="1" x14ac:dyDescent="0.35">
      <c r="A136" s="82" t="s">
        <v>855</v>
      </c>
      <c r="B136" s="83" t="s">
        <v>676</v>
      </c>
      <c r="C136" s="84"/>
      <c r="D136" s="84"/>
      <c r="E136" s="80">
        <f>SUMIF(Balance!$AB$107:$AB$319,Egresos!A136,Balance!$U$107:$V$319)</f>
        <v>0</v>
      </c>
      <c r="F136" s="84"/>
      <c r="G136" s="58"/>
      <c r="H136" s="59"/>
      <c r="I136" s="59"/>
      <c r="J136" s="59"/>
      <c r="K136" s="59"/>
      <c r="L136" s="59"/>
      <c r="M136" s="59"/>
      <c r="N136" s="59"/>
    </row>
    <row r="137" spans="1:14" s="71" customFormat="1" ht="14.25" customHeight="1" x14ac:dyDescent="0.35">
      <c r="A137" s="78" t="s">
        <v>856</v>
      </c>
      <c r="B137" s="79" t="s">
        <v>678</v>
      </c>
      <c r="C137" s="81">
        <f>SUM(C138)</f>
        <v>135000000</v>
      </c>
      <c r="D137" s="81">
        <f>SUM(D138)</f>
        <v>135000000</v>
      </c>
      <c r="E137" s="81">
        <f>SUM(E138)</f>
        <v>59516742</v>
      </c>
      <c r="F137" s="81">
        <f>SUM(F138)</f>
        <v>75483258</v>
      </c>
      <c r="G137" s="58"/>
      <c r="H137" s="59"/>
      <c r="I137" s="59"/>
      <c r="J137" s="59"/>
      <c r="K137" s="59"/>
      <c r="L137" s="59"/>
      <c r="M137" s="59"/>
      <c r="N137" s="59"/>
    </row>
    <row r="138" spans="1:14" s="71" customFormat="1" ht="14.25" customHeight="1" x14ac:dyDescent="0.35">
      <c r="A138" s="82" t="s">
        <v>857</v>
      </c>
      <c r="B138" s="83" t="s">
        <v>680</v>
      </c>
      <c r="C138" s="84">
        <v>135000000</v>
      </c>
      <c r="D138" s="84">
        <v>135000000</v>
      </c>
      <c r="E138" s="80">
        <f>SUMIF(Balance!$AB$107:$AB$319,Egresos!A138,Balance!$U$107:$V$319)</f>
        <v>59516742</v>
      </c>
      <c r="F138" s="80">
        <f t="shared" ref="F138" si="13">+D138-E138</f>
        <v>75483258</v>
      </c>
      <c r="G138" s="58"/>
      <c r="H138" s="59"/>
      <c r="I138" s="59"/>
      <c r="J138" s="59"/>
      <c r="K138" s="59"/>
      <c r="L138" s="59"/>
      <c r="M138" s="59"/>
      <c r="N138" s="59"/>
    </row>
    <row r="139" spans="1:14" s="71" customFormat="1" ht="14.25" customHeight="1" x14ac:dyDescent="0.35">
      <c r="A139" s="78" t="s">
        <v>858</v>
      </c>
      <c r="B139" s="79" t="s">
        <v>682</v>
      </c>
      <c r="C139" s="81">
        <f>SUM(C140+C141+C142+C143+C144+C145+C146+C147)</f>
        <v>0</v>
      </c>
      <c r="D139" s="81">
        <f>SUM(D140+D141+D142+D143+D144+D145+D146+D147)</f>
        <v>0</v>
      </c>
      <c r="E139" s="81">
        <f>SUM(E140+E141+E142+E143+E144+E145+E146+E147)</f>
        <v>33754564</v>
      </c>
      <c r="F139" s="81">
        <f>SUM(F140+F141+F142+F143+F144+F145+F146+F147)</f>
        <v>-33754564</v>
      </c>
      <c r="G139" s="58"/>
      <c r="H139" s="59"/>
      <c r="I139" s="59"/>
      <c r="J139" s="59"/>
      <c r="K139" s="59"/>
      <c r="L139" s="59"/>
      <c r="M139" s="59"/>
      <c r="N139" s="59"/>
    </row>
    <row r="140" spans="1:14" s="71" customFormat="1" ht="14.25" customHeight="1" x14ac:dyDescent="0.35">
      <c r="A140" s="82" t="s">
        <v>859</v>
      </c>
      <c r="B140" s="83" t="s">
        <v>684</v>
      </c>
      <c r="C140" s="84"/>
      <c r="D140" s="84"/>
      <c r="E140" s="80">
        <f>SUMIF(Balance!$AB$107:$AB$319,Egresos!A140,Balance!$U$107:$V$319)</f>
        <v>0</v>
      </c>
      <c r="F140" s="84"/>
      <c r="G140" s="58"/>
      <c r="H140" s="59"/>
      <c r="I140" s="59"/>
      <c r="J140" s="59"/>
      <c r="K140" s="59"/>
      <c r="L140" s="59"/>
      <c r="M140" s="59"/>
      <c r="N140" s="59"/>
    </row>
    <row r="141" spans="1:14" s="71" customFormat="1" ht="14.25" customHeight="1" x14ac:dyDescent="0.35">
      <c r="A141" s="82" t="s">
        <v>860</v>
      </c>
      <c r="B141" s="83" t="s">
        <v>686</v>
      </c>
      <c r="C141" s="84"/>
      <c r="D141" s="84"/>
      <c r="E141" s="80">
        <f>SUMIF(Balance!$AB$107:$AB$319,Egresos!A141,Balance!$U$107:$V$319)</f>
        <v>0</v>
      </c>
      <c r="F141" s="84"/>
      <c r="G141" s="58"/>
      <c r="H141" s="59"/>
      <c r="I141" s="59"/>
      <c r="J141" s="59"/>
      <c r="K141" s="59"/>
      <c r="L141" s="59"/>
      <c r="M141" s="59"/>
      <c r="N141" s="59"/>
    </row>
    <row r="142" spans="1:14" s="71" customFormat="1" ht="14.25" customHeight="1" x14ac:dyDescent="0.35">
      <c r="A142" s="82" t="s">
        <v>861</v>
      </c>
      <c r="B142" s="83" t="s">
        <v>688</v>
      </c>
      <c r="C142" s="84"/>
      <c r="D142" s="84"/>
      <c r="E142" s="80">
        <f>SUMIF(Balance!$AB$107:$AB$319,Egresos!A142,Balance!$U$107:$V$319)</f>
        <v>0</v>
      </c>
      <c r="F142" s="84"/>
      <c r="G142" s="58"/>
      <c r="H142" s="59"/>
      <c r="I142" s="59"/>
      <c r="J142" s="59"/>
      <c r="K142" s="59"/>
      <c r="L142" s="59"/>
      <c r="M142" s="59"/>
      <c r="N142" s="59"/>
    </row>
    <row r="143" spans="1:14" s="71" customFormat="1" ht="14.25" customHeight="1" x14ac:dyDescent="0.35">
      <c r="A143" s="82" t="s">
        <v>862</v>
      </c>
      <c r="B143" s="83" t="s">
        <v>690</v>
      </c>
      <c r="C143" s="84"/>
      <c r="D143" s="84"/>
      <c r="E143" s="80">
        <f>SUMIF(Balance!$AB$107:$AB$319,Egresos!A143,Balance!$U$107:$V$319)</f>
        <v>0</v>
      </c>
      <c r="F143" s="84"/>
      <c r="G143" s="58"/>
      <c r="H143" s="59"/>
      <c r="I143" s="59"/>
      <c r="J143" s="59"/>
      <c r="K143" s="59"/>
      <c r="L143" s="59"/>
      <c r="M143" s="59"/>
      <c r="N143" s="59"/>
    </row>
    <row r="144" spans="1:14" s="71" customFormat="1" ht="14.25" customHeight="1" x14ac:dyDescent="0.35">
      <c r="A144" s="82" t="s">
        <v>863</v>
      </c>
      <c r="B144" s="83" t="s">
        <v>692</v>
      </c>
      <c r="C144" s="84"/>
      <c r="D144" s="84"/>
      <c r="E144" s="80">
        <f>SUMIF(Balance!$AB$107:$AB$319,Egresos!A144,Balance!$U$107:$V$319)</f>
        <v>1296519</v>
      </c>
      <c r="F144" s="80">
        <f t="shared" ref="F144" si="14">+D144-E144</f>
        <v>-1296519</v>
      </c>
      <c r="G144" s="58"/>
      <c r="H144" s="59"/>
      <c r="I144" s="59"/>
      <c r="J144" s="59"/>
      <c r="K144" s="59"/>
      <c r="L144" s="59"/>
      <c r="M144" s="59"/>
      <c r="N144" s="59"/>
    </row>
    <row r="145" spans="1:14" s="71" customFormat="1" ht="14.25" customHeight="1" x14ac:dyDescent="0.35">
      <c r="A145" s="82" t="s">
        <v>864</v>
      </c>
      <c r="B145" s="83" t="s">
        <v>694</v>
      </c>
      <c r="C145" s="84"/>
      <c r="D145" s="84"/>
      <c r="E145" s="80">
        <f>SUMIF(Balance!$AB$107:$AB$319,Egresos!A145,Balance!$U$107:$V$319)</f>
        <v>0</v>
      </c>
      <c r="F145" s="84"/>
      <c r="G145" s="58"/>
      <c r="H145" s="59"/>
      <c r="I145" s="59"/>
      <c r="J145" s="59"/>
      <c r="K145" s="59"/>
      <c r="L145" s="59"/>
      <c r="M145" s="59"/>
      <c r="N145" s="59"/>
    </row>
    <row r="146" spans="1:14" s="71" customFormat="1" ht="14.25" customHeight="1" x14ac:dyDescent="0.35">
      <c r="A146" s="82" t="s">
        <v>865</v>
      </c>
      <c r="B146" s="83" t="s">
        <v>696</v>
      </c>
      <c r="C146" s="84"/>
      <c r="D146" s="84"/>
      <c r="E146" s="80">
        <f>SUMIF(Balance!$AB$107:$AB$319,Egresos!A146,Balance!$U$107:$V$319)</f>
        <v>0</v>
      </c>
      <c r="F146" s="84"/>
      <c r="G146" s="58"/>
      <c r="H146" s="59"/>
      <c r="I146" s="59"/>
      <c r="J146" s="59"/>
      <c r="K146" s="59"/>
      <c r="L146" s="59"/>
      <c r="M146" s="59"/>
      <c r="N146" s="59"/>
    </row>
    <row r="147" spans="1:14" s="71" customFormat="1" ht="14.25" customHeight="1" x14ac:dyDescent="0.35">
      <c r="A147" s="82" t="s">
        <v>866</v>
      </c>
      <c r="B147" s="83" t="s">
        <v>698</v>
      </c>
      <c r="C147" s="84"/>
      <c r="D147" s="84"/>
      <c r="E147" s="80">
        <f>SUMIF(Balance!$AB$107:$AB$319,Egresos!A147,Balance!$U$107:$V$319)</f>
        <v>32458045</v>
      </c>
      <c r="F147" s="80">
        <f t="shared" ref="F147" si="15">+D147-E147</f>
        <v>-32458045</v>
      </c>
      <c r="G147" s="58"/>
      <c r="H147" s="59"/>
      <c r="I147" s="59"/>
      <c r="J147" s="59"/>
      <c r="K147" s="59"/>
      <c r="L147" s="59"/>
      <c r="M147" s="59"/>
      <c r="N147" s="59"/>
    </row>
    <row r="148" spans="1:14" s="71" customFormat="1" ht="14.25" customHeight="1" x14ac:dyDescent="0.35">
      <c r="A148" s="78" t="s">
        <v>867</v>
      </c>
      <c r="B148" s="79" t="s">
        <v>868</v>
      </c>
      <c r="C148" s="81">
        <f>SUM(C149+C150)</f>
        <v>9000000</v>
      </c>
      <c r="D148" s="81">
        <f>SUM(D149+D150)</f>
        <v>9000000</v>
      </c>
      <c r="E148" s="81">
        <f>SUM(E149+E150)</f>
        <v>6685838</v>
      </c>
      <c r="F148" s="81">
        <f>SUM(F149+F150)</f>
        <v>2314162</v>
      </c>
      <c r="G148" s="58"/>
      <c r="H148" s="59"/>
      <c r="I148" s="59"/>
      <c r="J148" s="59"/>
      <c r="K148" s="59"/>
      <c r="L148" s="59"/>
      <c r="M148" s="59"/>
      <c r="N148" s="59"/>
    </row>
    <row r="149" spans="1:14" s="71" customFormat="1" ht="14.25" customHeight="1" x14ac:dyDescent="0.35">
      <c r="A149" s="82" t="s">
        <v>869</v>
      </c>
      <c r="B149" s="83" t="s">
        <v>870</v>
      </c>
      <c r="C149" s="84"/>
      <c r="D149" s="84"/>
      <c r="E149" s="80">
        <f>SUMIF(Balance!$AB$107:$AB$319,Egresos!A149,Balance!$U$107:$V$319)</f>
        <v>0</v>
      </c>
      <c r="F149" s="84"/>
      <c r="G149" s="58"/>
      <c r="H149" s="59"/>
      <c r="I149" s="59"/>
      <c r="J149" s="59"/>
      <c r="K149" s="59"/>
      <c r="L149" s="59"/>
      <c r="M149" s="59"/>
      <c r="N149" s="59"/>
    </row>
    <row r="150" spans="1:14" s="71" customFormat="1" ht="14.25" customHeight="1" x14ac:dyDescent="0.35">
      <c r="A150" s="82" t="s">
        <v>871</v>
      </c>
      <c r="B150" s="83" t="s">
        <v>249</v>
      </c>
      <c r="C150" s="84">
        <v>9000000</v>
      </c>
      <c r="D150" s="84">
        <v>9000000</v>
      </c>
      <c r="E150" s="80">
        <f>SUMIF(Balance!$AB$107:$AB$319,Egresos!A150,Balance!$U$107:$V$319)</f>
        <v>6685838</v>
      </c>
      <c r="F150" s="80">
        <f t="shared" ref="F150:F152" si="16">+D150-E150</f>
        <v>2314162</v>
      </c>
      <c r="G150" s="58"/>
      <c r="H150" s="59"/>
      <c r="I150" s="59"/>
      <c r="J150" s="59"/>
      <c r="K150" s="59"/>
      <c r="L150" s="59"/>
      <c r="M150" s="59"/>
      <c r="N150" s="59"/>
    </row>
    <row r="151" spans="1:14" s="71" customFormat="1" ht="14.25" customHeight="1" x14ac:dyDescent="0.35">
      <c r="A151" s="78" t="s">
        <v>872</v>
      </c>
      <c r="B151" s="79" t="s">
        <v>705</v>
      </c>
      <c r="C151" s="81">
        <f>SUM(C152)</f>
        <v>0</v>
      </c>
      <c r="D151" s="81">
        <f>SUM(D152)</f>
        <v>0</v>
      </c>
      <c r="E151" s="81">
        <f>SUM(E152)</f>
        <v>92585828</v>
      </c>
      <c r="F151" s="81">
        <f>SUM(F152)</f>
        <v>-92585828</v>
      </c>
      <c r="G151" s="58"/>
      <c r="H151" s="59"/>
      <c r="I151" s="59"/>
      <c r="J151" s="59"/>
      <c r="K151" s="59"/>
      <c r="L151" s="59"/>
      <c r="M151" s="59"/>
      <c r="N151" s="59"/>
    </row>
    <row r="152" spans="1:14" s="71" customFormat="1" ht="14.25" customHeight="1" x14ac:dyDescent="0.35">
      <c r="A152" s="82" t="s">
        <v>873</v>
      </c>
      <c r="B152" s="83" t="s">
        <v>202</v>
      </c>
      <c r="C152" s="80"/>
      <c r="D152" s="80"/>
      <c r="E152" s="80">
        <f>SUMIF(Balance!$AB$107:$AB$319,Egresos!A152,Balance!$U$107:$V$319)</f>
        <v>92585828</v>
      </c>
      <c r="F152" s="80">
        <f t="shared" si="16"/>
        <v>-92585828</v>
      </c>
      <c r="G152" s="58"/>
      <c r="H152" s="59"/>
      <c r="I152" s="59"/>
      <c r="J152" s="59"/>
      <c r="K152" s="59"/>
      <c r="L152" s="59"/>
      <c r="M152" s="59"/>
      <c r="N152" s="59"/>
    </row>
    <row r="153" spans="1:14" s="71" customFormat="1" ht="14.25" customHeight="1" x14ac:dyDescent="0.35">
      <c r="A153" s="78" t="s">
        <v>874</v>
      </c>
      <c r="B153" s="78" t="s">
        <v>712</v>
      </c>
      <c r="C153" s="80"/>
      <c r="D153" s="80"/>
      <c r="E153" s="80">
        <f>SUMIF(Balance!$AB$107:$AB$319,Egresos!A153,Balance!$U$107:$V$319)</f>
        <v>0</v>
      </c>
      <c r="F153" s="80"/>
      <c r="G153" s="58"/>
      <c r="H153" s="59"/>
      <c r="I153" s="59"/>
      <c r="J153" s="59"/>
      <c r="K153" s="59"/>
      <c r="L153" s="59"/>
      <c r="M153" s="59"/>
      <c r="N153" s="59"/>
    </row>
    <row r="154" spans="1:14" s="71" customFormat="1" ht="14.25" customHeight="1" x14ac:dyDescent="0.35">
      <c r="A154" s="78" t="s">
        <v>875</v>
      </c>
      <c r="B154" s="79" t="s">
        <v>876</v>
      </c>
      <c r="C154" s="80"/>
      <c r="D154" s="80"/>
      <c r="E154" s="80">
        <f>SUMIF(Balance!$AB$107:$AB$319,Egresos!A154,Balance!$U$107:$V$319)</f>
        <v>0</v>
      </c>
      <c r="F154" s="80"/>
      <c r="G154" s="58"/>
      <c r="H154" s="59"/>
      <c r="I154" s="59"/>
      <c r="J154" s="59"/>
      <c r="K154" s="59"/>
      <c r="L154" s="59"/>
      <c r="M154" s="59"/>
      <c r="N154" s="59"/>
    </row>
    <row r="155" spans="1:14" s="71" customFormat="1" ht="14.25" customHeight="1" x14ac:dyDescent="0.35">
      <c r="A155" s="78" t="s">
        <v>877</v>
      </c>
      <c r="B155" s="79" t="s">
        <v>724</v>
      </c>
      <c r="C155" s="81">
        <f>SUM(C156)</f>
        <v>0</v>
      </c>
      <c r="D155" s="81">
        <f>SUM(D156)</f>
        <v>0</v>
      </c>
      <c r="E155" s="81">
        <f>SUM(E156)</f>
        <v>0</v>
      </c>
      <c r="F155" s="81">
        <f>SUM(F156)</f>
        <v>0</v>
      </c>
      <c r="G155" s="58"/>
      <c r="H155" s="59"/>
      <c r="I155" s="59"/>
      <c r="J155" s="59"/>
      <c r="K155" s="59"/>
      <c r="L155" s="59"/>
      <c r="M155" s="59"/>
      <c r="N155" s="59"/>
    </row>
    <row r="156" spans="1:14" s="71" customFormat="1" ht="14.25" customHeight="1" x14ac:dyDescent="0.35">
      <c r="A156" s="82" t="s">
        <v>878</v>
      </c>
      <c r="B156" s="83" t="s">
        <v>726</v>
      </c>
      <c r="C156" s="80"/>
      <c r="D156" s="80"/>
      <c r="E156" s="80">
        <f>SUMIF(Balance!$AB$107:$AB$319,Egresos!A156,Balance!$U$107:$V$319)</f>
        <v>0</v>
      </c>
      <c r="F156" s="80"/>
      <c r="G156" s="58"/>
      <c r="H156" s="59"/>
      <c r="I156" s="59"/>
      <c r="J156" s="59"/>
      <c r="K156" s="59"/>
      <c r="L156" s="59"/>
      <c r="M156" s="59"/>
      <c r="N156" s="59"/>
    </row>
    <row r="157" spans="1:14" s="71" customFormat="1" ht="14.25" customHeight="1" x14ac:dyDescent="0.35">
      <c r="A157" s="78" t="s">
        <v>879</v>
      </c>
      <c r="B157" s="79" t="s">
        <v>880</v>
      </c>
      <c r="C157" s="80"/>
      <c r="D157" s="80"/>
      <c r="E157" s="80">
        <f>SUMIF(Balance!$AB$107:$AB$319,Egresos!A157,Balance!$U$107:$V$319)</f>
        <v>0</v>
      </c>
      <c r="F157" s="80"/>
      <c r="G157" s="58"/>
      <c r="H157" s="59"/>
      <c r="I157" s="59"/>
      <c r="J157" s="59"/>
      <c r="K157" s="59"/>
      <c r="L157" s="59"/>
      <c r="M157" s="59"/>
      <c r="N157" s="59"/>
    </row>
    <row r="158" spans="1:14" s="71" customFormat="1" ht="14.25" customHeight="1" x14ac:dyDescent="0.35">
      <c r="A158" s="78" t="s">
        <v>881</v>
      </c>
      <c r="B158" s="79" t="s">
        <v>882</v>
      </c>
      <c r="C158" s="80"/>
      <c r="D158" s="80"/>
      <c r="E158" s="80">
        <f>SUMIF(Balance!$AB$107:$AB$319,Egresos!A158,Balance!$U$107:$V$319)</f>
        <v>0</v>
      </c>
      <c r="F158" s="80"/>
      <c r="G158" s="58"/>
      <c r="H158" s="59"/>
      <c r="I158" s="59"/>
      <c r="J158" s="59"/>
      <c r="K158" s="59"/>
      <c r="L158" s="59"/>
      <c r="M158" s="59"/>
      <c r="N158" s="59"/>
    </row>
    <row r="159" spans="1:14" s="71" customFormat="1" ht="14.25" customHeight="1" x14ac:dyDescent="0.35">
      <c r="A159" s="78" t="s">
        <v>883</v>
      </c>
      <c r="B159" s="79" t="s">
        <v>732</v>
      </c>
      <c r="C159" s="81">
        <f>SUM(C160)</f>
        <v>0</v>
      </c>
      <c r="D159" s="81">
        <f>SUM(D160)</f>
        <v>0</v>
      </c>
      <c r="E159" s="81">
        <f>SUM(E160)</f>
        <v>0</v>
      </c>
      <c r="F159" s="81">
        <f>SUM(F160)</f>
        <v>0</v>
      </c>
      <c r="G159" s="58"/>
      <c r="H159" s="59"/>
      <c r="I159" s="59"/>
      <c r="J159" s="59"/>
      <c r="K159" s="59"/>
      <c r="L159" s="59"/>
      <c r="M159" s="59"/>
      <c r="N159" s="59"/>
    </row>
    <row r="160" spans="1:14" s="71" customFormat="1" ht="14.25" customHeight="1" x14ac:dyDescent="0.35">
      <c r="A160" s="82" t="s">
        <v>884</v>
      </c>
      <c r="B160" s="82" t="s">
        <v>734</v>
      </c>
      <c r="C160" s="80"/>
      <c r="D160" s="80"/>
      <c r="E160" s="80">
        <f>SUMIF(Balance!$AB$107:$AB$319,Egresos!A160,Balance!$U$107:$V$319)</f>
        <v>0</v>
      </c>
      <c r="F160" s="80"/>
      <c r="G160" s="58"/>
      <c r="H160" s="59"/>
      <c r="I160" s="59"/>
      <c r="J160" s="59"/>
      <c r="K160" s="59"/>
      <c r="L160" s="59"/>
      <c r="M160" s="59"/>
      <c r="N160" s="59"/>
    </row>
    <row r="161" spans="1:14" s="71" customFormat="1" ht="14.25" customHeight="1" x14ac:dyDescent="0.35">
      <c r="A161" s="78" t="s">
        <v>885</v>
      </c>
      <c r="B161" s="79" t="s">
        <v>736</v>
      </c>
      <c r="C161" s="80"/>
      <c r="D161" s="80"/>
      <c r="E161" s="80">
        <f>SUMIF(Balance!$AB$107:$AB$319,Egresos!A161,Balance!$U$107:$V$319)</f>
        <v>0</v>
      </c>
      <c r="F161" s="80"/>
      <c r="G161" s="58"/>
      <c r="H161" s="59"/>
      <c r="I161" s="59"/>
      <c r="J161" s="59"/>
      <c r="K161" s="59"/>
      <c r="L161" s="59"/>
      <c r="M161" s="59"/>
      <c r="N161" s="59"/>
    </row>
    <row r="162" spans="1:14" s="71" customFormat="1" ht="14.25" customHeight="1" x14ac:dyDescent="0.35">
      <c r="A162" s="78" t="s">
        <v>886</v>
      </c>
      <c r="B162" s="79" t="s">
        <v>738</v>
      </c>
      <c r="C162" s="80"/>
      <c r="D162" s="80"/>
      <c r="E162" s="80">
        <f>SUMIF(Balance!$AB$107:$AB$319,Egresos!A162,Balance!$U$107:$V$319)</f>
        <v>0</v>
      </c>
      <c r="F162" s="80"/>
      <c r="G162" s="58"/>
      <c r="H162" s="59"/>
      <c r="I162" s="59"/>
      <c r="J162" s="59"/>
      <c r="K162" s="59"/>
      <c r="L162" s="59"/>
      <c r="M162" s="59"/>
      <c r="N162" s="59"/>
    </row>
    <row r="163" spans="1:14" s="71" customFormat="1" ht="14.25" customHeight="1" x14ac:dyDescent="0.35">
      <c r="A163" s="78" t="s">
        <v>887</v>
      </c>
      <c r="B163" s="79" t="s">
        <v>740</v>
      </c>
      <c r="C163" s="80"/>
      <c r="D163" s="80"/>
      <c r="E163" s="80">
        <f>SUMIF(Balance!$AB$107:$AB$319,Egresos!A163,Balance!$U$107:$V$319)</f>
        <v>0</v>
      </c>
      <c r="F163" s="80"/>
      <c r="G163" s="58"/>
      <c r="H163" s="59"/>
      <c r="I163" s="59"/>
      <c r="J163" s="59"/>
      <c r="K163" s="59"/>
      <c r="L163" s="59"/>
      <c r="M163" s="59"/>
      <c r="N163" s="59"/>
    </row>
    <row r="164" spans="1:14" s="71" customFormat="1" ht="14.25" customHeight="1" x14ac:dyDescent="0.35">
      <c r="A164" s="78" t="s">
        <v>888</v>
      </c>
      <c r="B164" s="79" t="s">
        <v>744</v>
      </c>
      <c r="C164" s="80"/>
      <c r="D164" s="80"/>
      <c r="E164" s="80">
        <f>SUMIF(Balance!$AB$107:$AB$319,Egresos!A164,Balance!$U$107:$V$319)</f>
        <v>0</v>
      </c>
      <c r="F164" s="80"/>
      <c r="G164" s="58"/>
      <c r="H164" s="59"/>
      <c r="I164" s="59"/>
      <c r="J164" s="59"/>
      <c r="K164" s="59"/>
      <c r="L164" s="59"/>
      <c r="M164" s="59"/>
      <c r="N164" s="59"/>
    </row>
    <row r="165" spans="1:14" s="71" customFormat="1" ht="14.25" customHeight="1" x14ac:dyDescent="0.35">
      <c r="A165" s="88" t="s">
        <v>889</v>
      </c>
      <c r="B165" s="88" t="s">
        <v>748</v>
      </c>
      <c r="C165" s="80">
        <v>292000000</v>
      </c>
      <c r="D165" s="80">
        <v>292000000</v>
      </c>
      <c r="E165" s="80">
        <f>SUMIF(Balance!$AB$107:$AB$319,Egresos!A165,Balance!$U$107:$V$319)</f>
        <v>161527805</v>
      </c>
      <c r="F165" s="80">
        <f t="shared" ref="F165:F170" si="17">+D165-E165</f>
        <v>130472195</v>
      </c>
      <c r="G165" s="58"/>
      <c r="H165" s="59"/>
      <c r="I165" s="59"/>
      <c r="J165" s="59"/>
      <c r="K165" s="59"/>
      <c r="L165" s="59"/>
      <c r="M165" s="59"/>
      <c r="N165" s="59"/>
    </row>
    <row r="166" spans="1:14" s="71" customFormat="1" ht="14.25" customHeight="1" x14ac:dyDescent="0.35">
      <c r="A166" s="88" t="s">
        <v>890</v>
      </c>
      <c r="B166" s="88" t="s">
        <v>750</v>
      </c>
      <c r="C166" s="80">
        <v>280000000</v>
      </c>
      <c r="D166" s="80">
        <v>280000000</v>
      </c>
      <c r="E166" s="80">
        <f>SUMIF(Balance!$AB$107:$AB$319,Egresos!A166,Balance!$U$107:$V$319)</f>
        <v>202825558</v>
      </c>
      <c r="F166" s="80">
        <f t="shared" si="17"/>
        <v>77174442</v>
      </c>
      <c r="G166" s="58"/>
      <c r="H166" s="59"/>
      <c r="I166" s="59"/>
      <c r="J166" s="59"/>
      <c r="K166" s="59"/>
      <c r="L166" s="59"/>
      <c r="M166" s="59"/>
      <c r="N166" s="59"/>
    </row>
    <row r="167" spans="1:14" s="71" customFormat="1" ht="14.25" customHeight="1" x14ac:dyDescent="0.35">
      <c r="A167" s="88" t="s">
        <v>891</v>
      </c>
      <c r="B167" s="89" t="s">
        <v>752</v>
      </c>
      <c r="C167" s="80">
        <v>50000000</v>
      </c>
      <c r="D167" s="80">
        <v>50000000</v>
      </c>
      <c r="E167" s="80">
        <f>SUMIF(Balance!$AB$107:$AB$319,Egresos!A167,Balance!$U$107:$V$319)</f>
        <v>14305887</v>
      </c>
      <c r="F167" s="80">
        <f t="shared" si="17"/>
        <v>35694113</v>
      </c>
      <c r="G167" s="58"/>
      <c r="H167" s="59"/>
      <c r="I167" s="59"/>
      <c r="J167" s="59"/>
      <c r="K167" s="59"/>
      <c r="L167" s="59"/>
      <c r="M167" s="59"/>
      <c r="N167" s="59"/>
    </row>
    <row r="168" spans="1:14" s="71" customFormat="1" ht="14.25" customHeight="1" x14ac:dyDescent="0.35">
      <c r="A168" s="88" t="s">
        <v>892</v>
      </c>
      <c r="B168" s="88" t="s">
        <v>893</v>
      </c>
      <c r="C168" s="81">
        <f>C169+C170</f>
        <v>100000000</v>
      </c>
      <c r="D168" s="81">
        <f>D169+D170</f>
        <v>100000000</v>
      </c>
      <c r="E168" s="81">
        <f>E169+E170</f>
        <v>156412</v>
      </c>
      <c r="F168" s="81">
        <f>F169+F170</f>
        <v>99843588</v>
      </c>
      <c r="G168" s="58"/>
      <c r="H168" s="59"/>
      <c r="I168" s="59"/>
      <c r="J168" s="59"/>
      <c r="K168" s="59"/>
      <c r="L168" s="59"/>
      <c r="M168" s="59"/>
      <c r="N168" s="59"/>
    </row>
    <row r="169" spans="1:14" s="71" customFormat="1" ht="14.25" customHeight="1" x14ac:dyDescent="0.35">
      <c r="A169" s="91" t="s">
        <v>894</v>
      </c>
      <c r="B169" s="91" t="s">
        <v>756</v>
      </c>
      <c r="C169" s="80">
        <v>100000000</v>
      </c>
      <c r="D169" s="80">
        <v>100000000</v>
      </c>
      <c r="E169" s="80">
        <f>SUMIF(Balance!$AB$107:$AB$319,Egresos!A169,Balance!$U$107:$V$319)</f>
        <v>156412</v>
      </c>
      <c r="F169" s="80">
        <f t="shared" si="17"/>
        <v>99843588</v>
      </c>
      <c r="G169" s="58"/>
      <c r="H169" s="59"/>
      <c r="I169" s="59"/>
      <c r="J169" s="59"/>
      <c r="K169" s="59"/>
      <c r="L169" s="59"/>
      <c r="M169" s="59"/>
      <c r="N169" s="59"/>
    </row>
    <row r="170" spans="1:14" s="71" customFormat="1" ht="14.25" customHeight="1" x14ac:dyDescent="0.35">
      <c r="A170" s="91" t="s">
        <v>895</v>
      </c>
      <c r="B170" s="91" t="s">
        <v>896</v>
      </c>
      <c r="C170" s="80"/>
      <c r="D170" s="80"/>
      <c r="E170" s="80">
        <f>SUMIF(Balance!$AB$107:$AB$319,Egresos!A170,Balance!$U$107:$V$319)</f>
        <v>0</v>
      </c>
      <c r="F170" s="80">
        <f t="shared" si="17"/>
        <v>0</v>
      </c>
      <c r="G170" s="58"/>
      <c r="H170" s="59"/>
      <c r="I170" s="59"/>
      <c r="J170" s="59"/>
      <c r="K170" s="59"/>
      <c r="L170" s="59"/>
      <c r="M170" s="59"/>
      <c r="N170" s="59"/>
    </row>
    <row r="171" spans="1:14" s="71" customFormat="1" ht="14.25" customHeight="1" x14ac:dyDescent="0.35">
      <c r="A171" s="88" t="s">
        <v>897</v>
      </c>
      <c r="B171" s="88" t="s">
        <v>760</v>
      </c>
      <c r="C171" s="80">
        <v>600000000</v>
      </c>
      <c r="D171" s="80">
        <v>600000000</v>
      </c>
      <c r="E171" s="80">
        <f>SUMIF(Balance!$AB$107:$AB$319,Egresos!A171,Balance!$U$107:$V$319)</f>
        <v>501381562</v>
      </c>
      <c r="F171" s="80">
        <f t="shared" ref="F171:F176" si="18">+D171-E171</f>
        <v>98618438</v>
      </c>
      <c r="G171" s="58"/>
      <c r="H171" s="59"/>
      <c r="I171" s="59"/>
      <c r="J171" s="59"/>
      <c r="K171" s="59"/>
      <c r="L171" s="59"/>
      <c r="M171" s="59"/>
      <c r="N171" s="59"/>
    </row>
    <row r="172" spans="1:14" s="71" customFormat="1" ht="14.25" customHeight="1" x14ac:dyDescent="0.35">
      <c r="A172" s="88" t="s">
        <v>898</v>
      </c>
      <c r="B172" s="88" t="s">
        <v>899</v>
      </c>
      <c r="C172" s="80">
        <v>35000000</v>
      </c>
      <c r="D172" s="80">
        <v>35000000</v>
      </c>
      <c r="E172" s="80">
        <f>SUMIF(Balance!$AB$107:$AB$319,Egresos!A172,Balance!$U$107:$V$319)</f>
        <v>39813523</v>
      </c>
      <c r="F172" s="80">
        <f t="shared" si="18"/>
        <v>-4813523</v>
      </c>
      <c r="G172" s="58"/>
      <c r="H172" s="59"/>
      <c r="I172" s="59"/>
      <c r="J172" s="59"/>
      <c r="K172" s="59"/>
      <c r="L172" s="59"/>
      <c r="M172" s="59"/>
      <c r="N172" s="59"/>
    </row>
    <row r="173" spans="1:14" s="71" customFormat="1" ht="14.25" customHeight="1" x14ac:dyDescent="0.35">
      <c r="A173" s="78" t="s">
        <v>900</v>
      </c>
      <c r="B173" s="79" t="s">
        <v>764</v>
      </c>
      <c r="C173" s="80"/>
      <c r="D173" s="80"/>
      <c r="E173" s="80">
        <f>SUMIF(Balance!$AB$107:$AB$319,Egresos!A173,Balance!$U$107:$V$319)</f>
        <v>40660757</v>
      </c>
      <c r="F173" s="80">
        <f t="shared" si="18"/>
        <v>-40660757</v>
      </c>
      <c r="G173" s="58"/>
      <c r="H173" s="59"/>
      <c r="I173" s="59"/>
      <c r="J173" s="59"/>
      <c r="K173" s="59"/>
      <c r="L173" s="59"/>
      <c r="M173" s="59"/>
      <c r="N173" s="59"/>
    </row>
    <row r="174" spans="1:14" s="71" customFormat="1" ht="14.25" customHeight="1" x14ac:dyDescent="0.35">
      <c r="A174" s="75" t="s">
        <v>901</v>
      </c>
      <c r="B174" s="76" t="s">
        <v>766</v>
      </c>
      <c r="C174" s="77">
        <f>SUM(C175+C176)</f>
        <v>0</v>
      </c>
      <c r="D174" s="77">
        <f>SUM(D175+D176)</f>
        <v>0</v>
      </c>
      <c r="E174" s="77">
        <f>SUM(E175+E176)</f>
        <v>74648937</v>
      </c>
      <c r="F174" s="77">
        <f>SUM(F175+F176)</f>
        <v>-74648937</v>
      </c>
      <c r="G174" s="58"/>
      <c r="H174" s="59"/>
      <c r="I174" s="59"/>
      <c r="J174" s="59"/>
      <c r="K174" s="59"/>
      <c r="L174" s="59"/>
      <c r="M174" s="59"/>
      <c r="N174" s="59"/>
    </row>
    <row r="175" spans="1:14" s="71" customFormat="1" ht="14.25" customHeight="1" x14ac:dyDescent="0.35">
      <c r="A175" s="78" t="s">
        <v>902</v>
      </c>
      <c r="B175" s="79" t="s">
        <v>768</v>
      </c>
      <c r="C175" s="80"/>
      <c r="D175" s="80"/>
      <c r="E175" s="80">
        <f>SUMIF(Balance!$AB$107:$AB$319,Egresos!A175,Balance!$U$107:$V$319)</f>
        <v>0</v>
      </c>
      <c r="F175" s="80">
        <f t="shared" si="18"/>
        <v>0</v>
      </c>
      <c r="G175" s="58"/>
      <c r="H175" s="59"/>
      <c r="I175" s="59"/>
      <c r="J175" s="59"/>
      <c r="K175" s="59"/>
      <c r="L175" s="59"/>
      <c r="M175" s="59"/>
      <c r="N175" s="59"/>
    </row>
    <row r="176" spans="1:14" s="71" customFormat="1" ht="14.25" customHeight="1" x14ac:dyDescent="0.35">
      <c r="A176" s="78" t="s">
        <v>903</v>
      </c>
      <c r="B176" s="79" t="s">
        <v>770</v>
      </c>
      <c r="C176" s="80"/>
      <c r="D176" s="80"/>
      <c r="E176" s="80">
        <f>SUMIF(Balance!$AB$107:$AB$319,Egresos!A176,Balance!$U$107:$V$319)</f>
        <v>74648937</v>
      </c>
      <c r="F176" s="80">
        <f t="shared" si="18"/>
        <v>-74648937</v>
      </c>
      <c r="G176" s="58"/>
      <c r="H176" s="59"/>
      <c r="I176" s="59"/>
      <c r="J176" s="59"/>
      <c r="K176" s="59"/>
      <c r="L176" s="59"/>
      <c r="M176" s="59"/>
      <c r="N176" s="59"/>
    </row>
    <row r="177" spans="1:14" s="71" customFormat="1" ht="14.25" customHeight="1" x14ac:dyDescent="0.35">
      <c r="A177" s="75" t="s">
        <v>904</v>
      </c>
      <c r="B177" s="76" t="s">
        <v>772</v>
      </c>
      <c r="C177" s="77">
        <f>SUM(C178+C181+C185)</f>
        <v>0</v>
      </c>
      <c r="D177" s="77">
        <f>SUM(D178+D181+D185)</f>
        <v>0</v>
      </c>
      <c r="E177" s="77">
        <f>SUM(E178+E181+E185)</f>
        <v>3225976</v>
      </c>
      <c r="F177" s="77">
        <f>SUM(F178+F181+F185)</f>
        <v>-3225976</v>
      </c>
      <c r="G177" s="58"/>
      <c r="H177" s="59"/>
      <c r="I177" s="59"/>
      <c r="J177" s="59"/>
      <c r="K177" s="59"/>
      <c r="L177" s="59"/>
      <c r="M177" s="59"/>
      <c r="N177" s="59"/>
    </row>
    <row r="178" spans="1:14" s="71" customFormat="1" ht="14.25" customHeight="1" x14ac:dyDescent="0.35">
      <c r="A178" s="78" t="s">
        <v>905</v>
      </c>
      <c r="B178" s="79" t="s">
        <v>774</v>
      </c>
      <c r="C178" s="81">
        <f>SUM(C179+C180)</f>
        <v>0</v>
      </c>
      <c r="D178" s="81">
        <f>SUM(D179+D180)</f>
        <v>0</v>
      </c>
      <c r="E178" s="81">
        <f>SUM(E179+E180)</f>
        <v>0</v>
      </c>
      <c r="F178" s="81">
        <f>SUM(F179+F180)</f>
        <v>0</v>
      </c>
      <c r="G178" s="58"/>
      <c r="H178" s="59"/>
      <c r="I178" s="59"/>
      <c r="J178" s="59"/>
      <c r="K178" s="59"/>
      <c r="L178" s="59"/>
      <c r="M178" s="59"/>
      <c r="N178" s="59"/>
    </row>
    <row r="179" spans="1:14" s="71" customFormat="1" ht="30.75" x14ac:dyDescent="0.35">
      <c r="A179" s="82" t="s">
        <v>906</v>
      </c>
      <c r="B179" s="83" t="s">
        <v>776</v>
      </c>
      <c r="C179" s="80"/>
      <c r="D179" s="80"/>
      <c r="E179" s="80">
        <f>SUMIF(Balance!$AB$107:$AB$319,Egresos!A179,Balance!$U$107:$V$319)</f>
        <v>0</v>
      </c>
      <c r="F179" s="80"/>
      <c r="G179" s="58"/>
      <c r="H179" s="59"/>
      <c r="I179" s="59"/>
      <c r="J179" s="59"/>
      <c r="K179" s="59"/>
      <c r="L179" s="59"/>
      <c r="M179" s="59"/>
      <c r="N179" s="59"/>
    </row>
    <row r="180" spans="1:14" s="71" customFormat="1" ht="14.25" customHeight="1" x14ac:dyDescent="0.35">
      <c r="A180" s="82" t="s">
        <v>907</v>
      </c>
      <c r="B180" s="83" t="s">
        <v>778</v>
      </c>
      <c r="C180" s="80"/>
      <c r="D180" s="80"/>
      <c r="E180" s="80">
        <f>SUMIF(Balance!$AB$107:$AB$319,Egresos!A180,Balance!$U$107:$V$319)</f>
        <v>0</v>
      </c>
      <c r="F180" s="80"/>
      <c r="G180" s="58"/>
      <c r="H180" s="59"/>
      <c r="I180" s="59"/>
      <c r="J180" s="59"/>
      <c r="K180" s="59"/>
      <c r="L180" s="59"/>
      <c r="M180" s="59"/>
      <c r="N180" s="59"/>
    </row>
    <row r="181" spans="1:14" s="71" customFormat="1" ht="14.25" customHeight="1" x14ac:dyDescent="0.35">
      <c r="A181" s="78" t="s">
        <v>908</v>
      </c>
      <c r="B181" s="79" t="s">
        <v>780</v>
      </c>
      <c r="C181" s="81">
        <f>SUM(C182+C183+C184)</f>
        <v>0</v>
      </c>
      <c r="D181" s="81">
        <f>SUM(D182+D183+D184)</f>
        <v>0</v>
      </c>
      <c r="E181" s="81">
        <f>SUM(E182+E183+E184)</f>
        <v>3225976</v>
      </c>
      <c r="F181" s="81">
        <f>SUM(F182+F183+F184)</f>
        <v>-3225976</v>
      </c>
      <c r="G181" s="58"/>
      <c r="H181" s="59"/>
      <c r="I181" s="59"/>
      <c r="J181" s="59"/>
      <c r="K181" s="59"/>
      <c r="L181" s="59"/>
      <c r="M181" s="59"/>
      <c r="N181" s="59"/>
    </row>
    <row r="182" spans="1:14" s="71" customFormat="1" ht="30.75" x14ac:dyDescent="0.35">
      <c r="A182" s="82" t="s">
        <v>909</v>
      </c>
      <c r="B182" s="83" t="s">
        <v>776</v>
      </c>
      <c r="C182" s="84"/>
      <c r="D182" s="84"/>
      <c r="E182" s="80">
        <f>SUMIF(Balance!$AB$107:$AB$319,Egresos!A182,Balance!$U$107:$V$319)</f>
        <v>0</v>
      </c>
      <c r="F182" s="84"/>
      <c r="G182" s="58"/>
      <c r="H182" s="59"/>
      <c r="I182" s="59"/>
      <c r="J182" s="59"/>
      <c r="K182" s="59"/>
      <c r="L182" s="59"/>
      <c r="M182" s="59"/>
      <c r="N182" s="59"/>
    </row>
    <row r="183" spans="1:14" s="71" customFormat="1" ht="14.25" customHeight="1" x14ac:dyDescent="0.35">
      <c r="A183" s="82" t="s">
        <v>910</v>
      </c>
      <c r="B183" s="83" t="s">
        <v>783</v>
      </c>
      <c r="C183" s="84"/>
      <c r="D183" s="84"/>
      <c r="E183" s="80">
        <f>SUMIF(Balance!$AB$107:$AB$319,Egresos!A183,Balance!$U$107:$V$319)</f>
        <v>3225976</v>
      </c>
      <c r="F183" s="80">
        <f t="shared" ref="F183" si="19">+D183-E183</f>
        <v>-3225976</v>
      </c>
      <c r="G183" s="58"/>
      <c r="H183" s="59"/>
      <c r="I183" s="59"/>
      <c r="J183" s="59"/>
      <c r="K183" s="59"/>
      <c r="L183" s="59"/>
      <c r="M183" s="59"/>
      <c r="N183" s="59"/>
    </row>
    <row r="184" spans="1:14" s="71" customFormat="1" ht="14.25" customHeight="1" x14ac:dyDescent="0.35">
      <c r="A184" s="82" t="s">
        <v>911</v>
      </c>
      <c r="B184" s="83" t="s">
        <v>785</v>
      </c>
      <c r="C184" s="84"/>
      <c r="D184" s="84"/>
      <c r="E184" s="80">
        <f>SUMIF(Balance!$AB$107:$AB$319,Egresos!A184,Balance!$U$107:$V$319)</f>
        <v>0</v>
      </c>
      <c r="F184" s="84"/>
      <c r="G184" s="58"/>
      <c r="H184" s="59"/>
      <c r="I184" s="59"/>
      <c r="J184" s="59"/>
      <c r="K184" s="59"/>
      <c r="L184" s="59"/>
      <c r="M184" s="59"/>
      <c r="N184" s="59"/>
    </row>
    <row r="185" spans="1:14" s="71" customFormat="1" ht="14.25" customHeight="1" x14ac:dyDescent="0.35">
      <c r="A185" s="78" t="s">
        <v>912</v>
      </c>
      <c r="B185" s="79" t="s">
        <v>787</v>
      </c>
      <c r="C185" s="81">
        <f>SUM(C186+C187+C188+C189)</f>
        <v>0</v>
      </c>
      <c r="D185" s="81">
        <f>SUM(D186+D187+D188+D189)</f>
        <v>0</v>
      </c>
      <c r="E185" s="81">
        <f>SUM(E186+E187+E188+E189)</f>
        <v>0</v>
      </c>
      <c r="F185" s="81">
        <f>SUM(F186+F187+F188+F189)</f>
        <v>0</v>
      </c>
      <c r="G185" s="58"/>
      <c r="H185" s="59"/>
      <c r="I185" s="59"/>
      <c r="J185" s="59"/>
      <c r="K185" s="59"/>
      <c r="L185" s="59"/>
      <c r="M185" s="59"/>
      <c r="N185" s="59"/>
    </row>
    <row r="186" spans="1:14" s="71" customFormat="1" ht="30.75" x14ac:dyDescent="0.35">
      <c r="A186" s="82" t="s">
        <v>913</v>
      </c>
      <c r="B186" s="83" t="s">
        <v>776</v>
      </c>
      <c r="C186" s="84"/>
      <c r="D186" s="84"/>
      <c r="E186" s="80">
        <f>SUMIF(Balance!$AB$107:$AB$319,Egresos!A186,Balance!$U$107:$V$319)</f>
        <v>0</v>
      </c>
      <c r="F186" s="84"/>
      <c r="G186" s="58"/>
      <c r="H186" s="59"/>
      <c r="I186" s="59"/>
      <c r="J186" s="59"/>
      <c r="K186" s="59"/>
      <c r="L186" s="59"/>
      <c r="M186" s="59"/>
      <c r="N186" s="59"/>
    </row>
    <row r="187" spans="1:14" s="71" customFormat="1" ht="14.25" customHeight="1" x14ac:dyDescent="0.35">
      <c r="A187" s="82" t="s">
        <v>914</v>
      </c>
      <c r="B187" s="83" t="s">
        <v>792</v>
      </c>
      <c r="C187" s="84"/>
      <c r="D187" s="84"/>
      <c r="E187" s="80">
        <f>SUMIF(Balance!$AB$107:$AB$319,Egresos!A187,Balance!$U$107:$V$319)</f>
        <v>0</v>
      </c>
      <c r="F187" s="84"/>
      <c r="G187" s="58"/>
      <c r="H187" s="59"/>
      <c r="I187" s="59"/>
      <c r="J187" s="59"/>
      <c r="K187" s="59"/>
      <c r="L187" s="59"/>
      <c r="M187" s="59"/>
      <c r="N187" s="59"/>
    </row>
    <row r="188" spans="1:14" s="71" customFormat="1" ht="14.25" customHeight="1" x14ac:dyDescent="0.35">
      <c r="A188" s="82" t="s">
        <v>915</v>
      </c>
      <c r="B188" s="83" t="s">
        <v>794</v>
      </c>
      <c r="C188" s="84"/>
      <c r="D188" s="84"/>
      <c r="E188" s="80">
        <f>SUMIF(Balance!$AB$107:$AB$319,Egresos!A188,Balance!$U$107:$V$319)</f>
        <v>0</v>
      </c>
      <c r="F188" s="84"/>
      <c r="G188" s="58"/>
      <c r="H188" s="59"/>
      <c r="I188" s="59"/>
      <c r="J188" s="59"/>
      <c r="K188" s="59"/>
      <c r="L188" s="59"/>
      <c r="M188" s="59"/>
      <c r="N188" s="59"/>
    </row>
    <row r="189" spans="1:14" s="71" customFormat="1" ht="14.25" customHeight="1" x14ac:dyDescent="0.35">
      <c r="A189" s="82" t="s">
        <v>916</v>
      </c>
      <c r="B189" s="83" t="s">
        <v>917</v>
      </c>
      <c r="C189" s="84"/>
      <c r="D189" s="84"/>
      <c r="E189" s="80">
        <f>SUMIF(Balance!$AB$107:$AB$319,Egresos!A189,Balance!$U$107:$V$319)</f>
        <v>0</v>
      </c>
      <c r="F189" s="84"/>
      <c r="G189" s="58"/>
      <c r="H189" s="59"/>
      <c r="I189" s="59"/>
      <c r="J189" s="59"/>
      <c r="K189" s="59"/>
      <c r="L189" s="59"/>
      <c r="M189" s="59"/>
      <c r="N189" s="59"/>
    </row>
    <row r="190" spans="1:14" s="71" customFormat="1" ht="14.25" customHeight="1" x14ac:dyDescent="0.35">
      <c r="A190" s="75" t="s">
        <v>918</v>
      </c>
      <c r="B190" s="76" t="s">
        <v>798</v>
      </c>
      <c r="C190" s="77">
        <f>SUM(C191+C192+C193+C194+C195+C196)</f>
        <v>0</v>
      </c>
      <c r="D190" s="77">
        <f>SUM(D191+D192+D193+D194+D195+D196)</f>
        <v>0</v>
      </c>
      <c r="E190" s="77">
        <f>SUM(E191+E192+E193+E194+E195+E196)</f>
        <v>268161</v>
      </c>
      <c r="F190" s="77">
        <f>SUM(F191+F192+F193+F194+F195+F196)</f>
        <v>-268161</v>
      </c>
      <c r="G190" s="58"/>
      <c r="H190" s="59"/>
      <c r="I190" s="59"/>
      <c r="J190" s="59"/>
      <c r="K190" s="59"/>
      <c r="L190" s="59"/>
      <c r="M190" s="59"/>
      <c r="N190" s="59"/>
    </row>
    <row r="191" spans="1:14" s="71" customFormat="1" ht="14.25" customHeight="1" x14ac:dyDescent="0.35">
      <c r="A191" s="78" t="s">
        <v>919</v>
      </c>
      <c r="B191" s="79" t="s">
        <v>800</v>
      </c>
      <c r="C191" s="80"/>
      <c r="D191" s="80"/>
      <c r="E191" s="80">
        <f>SUMIF(Balance!$AB$107:$AB$319,Egresos!A191,Balance!$U$107:$V$319)</f>
        <v>0</v>
      </c>
      <c r="F191" s="80"/>
      <c r="G191" s="58"/>
      <c r="H191" s="59"/>
      <c r="I191" s="59"/>
      <c r="J191" s="59"/>
      <c r="K191" s="59"/>
      <c r="L191" s="59"/>
      <c r="M191" s="59"/>
      <c r="N191" s="59"/>
    </row>
    <row r="192" spans="1:14" s="71" customFormat="1" ht="14.25" customHeight="1" x14ac:dyDescent="0.35">
      <c r="A192" s="78" t="s">
        <v>920</v>
      </c>
      <c r="B192" s="79" t="s">
        <v>802</v>
      </c>
      <c r="C192" s="80"/>
      <c r="D192" s="80"/>
      <c r="E192" s="80">
        <f>SUMIF(Balance!$AB$107:$AB$319,Egresos!A192,Balance!$U$107:$V$319)</f>
        <v>0</v>
      </c>
      <c r="F192" s="80"/>
      <c r="G192" s="58"/>
      <c r="H192" s="59"/>
      <c r="I192" s="59"/>
      <c r="J192" s="59"/>
      <c r="K192" s="59"/>
      <c r="L192" s="59"/>
      <c r="M192" s="59"/>
      <c r="N192" s="59"/>
    </row>
    <row r="193" spans="1:14" s="71" customFormat="1" ht="14.25" customHeight="1" x14ac:dyDescent="0.35">
      <c r="A193" s="78" t="s">
        <v>921</v>
      </c>
      <c r="B193" s="79" t="s">
        <v>804</v>
      </c>
      <c r="C193" s="80"/>
      <c r="D193" s="80"/>
      <c r="E193" s="80">
        <f>SUMIF(Balance!$AB$107:$AB$319,Egresos!A193,Balance!$U$107:$V$319)</f>
        <v>0</v>
      </c>
      <c r="F193" s="80"/>
      <c r="G193" s="58"/>
      <c r="H193" s="59"/>
      <c r="I193" s="59"/>
      <c r="J193" s="59"/>
      <c r="K193" s="59"/>
      <c r="L193" s="59"/>
      <c r="M193" s="59"/>
      <c r="N193" s="59"/>
    </row>
    <row r="194" spans="1:14" s="71" customFormat="1" ht="14.25" customHeight="1" x14ac:dyDescent="0.35">
      <c r="A194" s="78" t="s">
        <v>922</v>
      </c>
      <c r="B194" s="79" t="s">
        <v>806</v>
      </c>
      <c r="C194" s="80"/>
      <c r="D194" s="80"/>
      <c r="E194" s="80">
        <f>SUMIF(Balance!$AB$107:$AB$319,Egresos!A194,Balance!$U$107:$V$319)</f>
        <v>268161</v>
      </c>
      <c r="F194" s="80">
        <f t="shared" ref="F194" si="20">+D194-E194</f>
        <v>-268161</v>
      </c>
      <c r="G194" s="58"/>
      <c r="H194" s="59"/>
      <c r="I194" s="59"/>
      <c r="J194" s="59"/>
      <c r="K194" s="59"/>
      <c r="L194" s="59"/>
      <c r="M194" s="59"/>
      <c r="N194" s="59"/>
    </row>
    <row r="195" spans="1:14" s="71" customFormat="1" ht="14.25" customHeight="1" x14ac:dyDescent="0.35">
      <c r="A195" s="78" t="s">
        <v>923</v>
      </c>
      <c r="B195" s="79" t="s">
        <v>808</v>
      </c>
      <c r="C195" s="80"/>
      <c r="D195" s="80"/>
      <c r="E195" s="80">
        <f>SUMIF(Balance!$AB$107:$AB$319,Egresos!A195,Balance!$U$107:$V$319)</f>
        <v>0</v>
      </c>
      <c r="F195" s="80"/>
      <c r="G195" s="58"/>
      <c r="H195" s="59"/>
      <c r="I195" s="59"/>
      <c r="J195" s="59"/>
      <c r="K195" s="59"/>
      <c r="L195" s="59"/>
      <c r="M195" s="59"/>
      <c r="N195" s="59"/>
    </row>
    <row r="196" spans="1:14" s="71" customFormat="1" ht="14.25" customHeight="1" x14ac:dyDescent="0.35">
      <c r="A196" s="78" t="s">
        <v>924</v>
      </c>
      <c r="B196" s="79" t="s">
        <v>810</v>
      </c>
      <c r="C196" s="80"/>
      <c r="D196" s="80"/>
      <c r="E196" s="80">
        <f>SUMIF(Balance!$AB$107:$AB$319,Egresos!A196,Balance!$U$107:$V$319)</f>
        <v>0</v>
      </c>
      <c r="F196" s="80"/>
      <c r="G196" s="58"/>
      <c r="H196" s="59"/>
      <c r="I196" s="59"/>
      <c r="J196" s="59"/>
      <c r="K196" s="59"/>
      <c r="L196" s="59"/>
      <c r="M196" s="59"/>
      <c r="N196" s="59"/>
    </row>
    <row r="197" spans="1:14" s="71" customFormat="1" ht="14.25" customHeight="1" x14ac:dyDescent="0.35">
      <c r="A197" s="75" t="s">
        <v>925</v>
      </c>
      <c r="B197" s="76" t="s">
        <v>812</v>
      </c>
      <c r="C197" s="77">
        <f>SUM(C198+C201+C202+C204)</f>
        <v>117500000</v>
      </c>
      <c r="D197" s="77">
        <f>SUM(D198+D201+D202+D204)</f>
        <v>117500000</v>
      </c>
      <c r="E197" s="77">
        <f>SUM(E198+E201+E202+E204)</f>
        <v>36445702</v>
      </c>
      <c r="F197" s="77">
        <f>SUM(F198+F201+F202+F204)</f>
        <v>81054298</v>
      </c>
      <c r="G197" s="58"/>
      <c r="H197" s="59"/>
      <c r="I197" s="59"/>
      <c r="J197" s="59"/>
      <c r="K197" s="59"/>
      <c r="L197" s="59"/>
      <c r="M197" s="59"/>
      <c r="N197" s="59"/>
    </row>
    <row r="198" spans="1:14" s="71" customFormat="1" ht="14.25" customHeight="1" x14ac:dyDescent="0.35">
      <c r="A198" s="78" t="s">
        <v>926</v>
      </c>
      <c r="B198" s="79" t="s">
        <v>814</v>
      </c>
      <c r="C198" s="81">
        <f>SUM(C199+C200)</f>
        <v>100000000</v>
      </c>
      <c r="D198" s="81">
        <f>SUM(D199+D200)</f>
        <v>100000000</v>
      </c>
      <c r="E198" s="81">
        <f>SUM(E199+E200)</f>
        <v>32550506</v>
      </c>
      <c r="F198" s="81">
        <f>SUM(F199+F200)</f>
        <v>67449494</v>
      </c>
      <c r="G198" s="58"/>
      <c r="H198" s="59"/>
      <c r="I198" s="59"/>
      <c r="J198" s="59"/>
      <c r="K198" s="59"/>
      <c r="L198" s="59"/>
      <c r="M198" s="59"/>
      <c r="N198" s="59"/>
    </row>
    <row r="199" spans="1:14" s="71" customFormat="1" ht="14.25" customHeight="1" x14ac:dyDescent="0.35">
      <c r="A199" s="82" t="s">
        <v>927</v>
      </c>
      <c r="B199" s="83" t="s">
        <v>816</v>
      </c>
      <c r="C199" s="80">
        <v>100000000</v>
      </c>
      <c r="D199" s="80">
        <v>100000000</v>
      </c>
      <c r="E199" s="80">
        <f>SUMIF(Balance!$AB$107:$AB$319,Egresos!A199,Balance!$U$107:$V$319)</f>
        <v>17588444</v>
      </c>
      <c r="F199" s="80">
        <f t="shared" ref="F199:F204" si="21">+D199-E199</f>
        <v>82411556</v>
      </c>
      <c r="G199" s="58"/>
      <c r="H199" s="59"/>
      <c r="I199" s="59"/>
      <c r="J199" s="59"/>
      <c r="K199" s="59"/>
      <c r="L199" s="59"/>
      <c r="M199" s="59"/>
      <c r="N199" s="59"/>
    </row>
    <row r="200" spans="1:14" s="71" customFormat="1" ht="14.25" customHeight="1" x14ac:dyDescent="0.35">
      <c r="A200" s="82" t="s">
        <v>928</v>
      </c>
      <c r="B200" s="83" t="s">
        <v>818</v>
      </c>
      <c r="C200" s="80"/>
      <c r="D200" s="80"/>
      <c r="E200" s="80">
        <f>SUMIF(Balance!$AB$107:$AB$319,Egresos!A200,Balance!$U$107:$V$319)</f>
        <v>14962062</v>
      </c>
      <c r="F200" s="80">
        <f t="shared" si="21"/>
        <v>-14962062</v>
      </c>
      <c r="G200" s="58"/>
      <c r="H200" s="59"/>
      <c r="I200" s="59"/>
      <c r="J200" s="59"/>
      <c r="K200" s="59"/>
      <c r="L200" s="59"/>
      <c r="M200" s="59"/>
      <c r="N200" s="59"/>
    </row>
    <row r="201" spans="1:14" s="71" customFormat="1" ht="14.25" customHeight="1" x14ac:dyDescent="0.35">
      <c r="A201" s="78" t="s">
        <v>929</v>
      </c>
      <c r="B201" s="79" t="s">
        <v>820</v>
      </c>
      <c r="C201" s="80">
        <v>15000000</v>
      </c>
      <c r="D201" s="80">
        <v>15000000</v>
      </c>
      <c r="E201" s="80">
        <f>SUMIF(Balance!$AB$107:$AB$319,Egresos!A201,Balance!$U$107:$V$319)</f>
        <v>3423596</v>
      </c>
      <c r="F201" s="80">
        <f t="shared" si="21"/>
        <v>11576404</v>
      </c>
      <c r="G201" s="58"/>
      <c r="H201" s="59"/>
      <c r="I201" s="59"/>
      <c r="J201" s="59"/>
      <c r="K201" s="59"/>
      <c r="L201" s="59"/>
      <c r="M201" s="59"/>
      <c r="N201" s="59"/>
    </row>
    <row r="202" spans="1:14" s="71" customFormat="1" ht="14.25" customHeight="1" x14ac:dyDescent="0.35">
      <c r="A202" s="78" t="s">
        <v>930</v>
      </c>
      <c r="B202" s="79" t="s">
        <v>822</v>
      </c>
      <c r="C202" s="81">
        <f>SUM(C203)</f>
        <v>0</v>
      </c>
      <c r="D202" s="81">
        <f>SUM(D203)</f>
        <v>0</v>
      </c>
      <c r="E202" s="81">
        <f>SUM(E203)</f>
        <v>0</v>
      </c>
      <c r="F202" s="81">
        <f>SUM(F203)</f>
        <v>0</v>
      </c>
      <c r="G202" s="58"/>
      <c r="H202" s="59"/>
      <c r="I202" s="59"/>
      <c r="J202" s="59"/>
      <c r="K202" s="59"/>
      <c r="L202" s="59"/>
      <c r="M202" s="59"/>
      <c r="N202" s="59"/>
    </row>
    <row r="203" spans="1:14" s="71" customFormat="1" ht="14.25" customHeight="1" x14ac:dyDescent="0.35">
      <c r="A203" s="82" t="s">
        <v>931</v>
      </c>
      <c r="B203" s="83" t="s">
        <v>824</v>
      </c>
      <c r="C203" s="80"/>
      <c r="D203" s="80"/>
      <c r="E203" s="80">
        <f>SUMIF(Balance!$AB$107:$AB$319,Egresos!A203,Balance!$U$107:$V$319)</f>
        <v>0</v>
      </c>
      <c r="F203" s="80">
        <f t="shared" si="21"/>
        <v>0</v>
      </c>
      <c r="G203" s="58"/>
      <c r="H203" s="59"/>
      <c r="I203" s="59"/>
      <c r="J203" s="59"/>
      <c r="K203" s="59"/>
      <c r="L203" s="59"/>
      <c r="M203" s="59"/>
      <c r="N203" s="59"/>
    </row>
    <row r="204" spans="1:14" s="71" customFormat="1" ht="14.25" customHeight="1" x14ac:dyDescent="0.35">
      <c r="A204" s="78" t="s">
        <v>932</v>
      </c>
      <c r="B204" s="79" t="s">
        <v>826</v>
      </c>
      <c r="C204" s="80">
        <v>2500000</v>
      </c>
      <c r="D204" s="80">
        <v>2500000</v>
      </c>
      <c r="E204" s="80">
        <f>SUMIF(Balance!$AB$107:$AB$319,Egresos!A204,Balance!$U$107:$V$319)</f>
        <v>471600</v>
      </c>
      <c r="F204" s="80">
        <f t="shared" si="21"/>
        <v>2028400</v>
      </c>
      <c r="G204" s="58"/>
      <c r="H204" s="59"/>
      <c r="I204" s="59"/>
      <c r="J204" s="59"/>
      <c r="K204" s="59"/>
      <c r="L204" s="59"/>
      <c r="M204" s="59"/>
      <c r="N204" s="59"/>
    </row>
    <row r="205" spans="1:14" s="71" customFormat="1" ht="14.25" customHeight="1" x14ac:dyDescent="0.35">
      <c r="A205" s="72" t="s">
        <v>933</v>
      </c>
      <c r="B205" s="73" t="s">
        <v>934</v>
      </c>
      <c r="C205" s="74">
        <f>SUM(C206+C207+C208+C209+C214+C215+C216+C217)</f>
        <v>195000000</v>
      </c>
      <c r="D205" s="74">
        <f>SUM(D206+D207+D208+D209+D214+D215+D216+D217)</f>
        <v>195000000</v>
      </c>
      <c r="E205" s="74">
        <f>SUM(E206+E207+E208+E209+E214+E215+E216+E217)</f>
        <v>118019771</v>
      </c>
      <c r="F205" s="74">
        <f>SUM(F206+F207+F208+F209+F214+F215+F216+F217)</f>
        <v>76980229</v>
      </c>
      <c r="G205" s="58"/>
      <c r="H205" s="59"/>
      <c r="I205" s="59"/>
      <c r="J205" s="59"/>
      <c r="K205" s="59"/>
      <c r="L205" s="59"/>
      <c r="M205" s="59"/>
      <c r="N205" s="59"/>
    </row>
    <row r="206" spans="1:14" s="71" customFormat="1" ht="14.25" customHeight="1" x14ac:dyDescent="0.35">
      <c r="A206" s="75" t="s">
        <v>935</v>
      </c>
      <c r="B206" s="76" t="s">
        <v>936</v>
      </c>
      <c r="C206" s="80">
        <v>125000000</v>
      </c>
      <c r="D206" s="80">
        <v>125000000</v>
      </c>
      <c r="E206" s="80">
        <f>SUMIF(Balance!$AB$107:$AB$319,Egresos!A206,Balance!$U$107:$V$319)</f>
        <v>27023518</v>
      </c>
      <c r="F206" s="80">
        <f t="shared" ref="F206:F208" si="22">+D206-E206</f>
        <v>97976482</v>
      </c>
      <c r="G206" s="58"/>
      <c r="H206" s="59"/>
      <c r="I206" s="59"/>
      <c r="J206" s="59"/>
      <c r="K206" s="59"/>
      <c r="L206" s="59"/>
      <c r="M206" s="59"/>
      <c r="N206" s="59"/>
    </row>
    <row r="207" spans="1:14" s="71" customFormat="1" ht="14.25" customHeight="1" x14ac:dyDescent="0.35">
      <c r="A207" s="75" t="s">
        <v>937</v>
      </c>
      <c r="B207" s="76" t="s">
        <v>938</v>
      </c>
      <c r="C207" s="92"/>
      <c r="D207" s="92"/>
      <c r="E207" s="80">
        <f>SUMIF(Balance!$AB$107:$AB$319,Egresos!A207,Balance!$U$107:$V$319)</f>
        <v>0</v>
      </c>
      <c r="F207" s="80">
        <f t="shared" si="22"/>
        <v>0</v>
      </c>
      <c r="G207" s="58"/>
      <c r="H207" s="59"/>
      <c r="I207" s="59"/>
      <c r="J207" s="59"/>
      <c r="K207" s="59"/>
      <c r="L207" s="59"/>
      <c r="M207" s="59"/>
      <c r="N207" s="59"/>
    </row>
    <row r="208" spans="1:14" s="71" customFormat="1" ht="14.25" customHeight="1" x14ac:dyDescent="0.35">
      <c r="A208" s="75" t="s">
        <v>939</v>
      </c>
      <c r="B208" s="76" t="s">
        <v>940</v>
      </c>
      <c r="C208" s="92"/>
      <c r="D208" s="92"/>
      <c r="E208" s="80">
        <f>SUMIF(Balance!$AB$107:$AB$319,Egresos!A208,Balance!$U$107:$V$319)</f>
        <v>0</v>
      </c>
      <c r="F208" s="80">
        <f t="shared" si="22"/>
        <v>0</v>
      </c>
      <c r="G208" s="58"/>
      <c r="H208" s="59"/>
      <c r="I208" s="59"/>
      <c r="J208" s="59"/>
      <c r="K208" s="59"/>
      <c r="L208" s="59"/>
      <c r="M208" s="59"/>
      <c r="N208" s="59"/>
    </row>
    <row r="209" spans="1:14" s="71" customFormat="1" ht="14.25" customHeight="1" x14ac:dyDescent="0.35">
      <c r="A209" s="75" t="s">
        <v>941</v>
      </c>
      <c r="B209" s="76" t="s">
        <v>942</v>
      </c>
      <c r="C209" s="77">
        <f>SUM(C210+C211+C212+C213)</f>
        <v>0</v>
      </c>
      <c r="D209" s="77">
        <f>SUM(D210+D211+D212+D213)</f>
        <v>0</v>
      </c>
      <c r="E209" s="77">
        <f>SUM(E210+E211+E212+E213)</f>
        <v>0</v>
      </c>
      <c r="F209" s="77">
        <f>SUM(F210+F211+F212+F213)</f>
        <v>0</v>
      </c>
      <c r="G209" s="58"/>
      <c r="H209" s="59"/>
      <c r="I209" s="59"/>
      <c r="J209" s="59"/>
      <c r="K209" s="59"/>
      <c r="L209" s="59"/>
      <c r="M209" s="59"/>
      <c r="N209" s="59"/>
    </row>
    <row r="210" spans="1:14" s="71" customFormat="1" ht="14.25" customHeight="1" x14ac:dyDescent="0.35">
      <c r="A210" s="78" t="s">
        <v>943</v>
      </c>
      <c r="B210" s="78" t="s">
        <v>944</v>
      </c>
      <c r="C210" s="80"/>
      <c r="D210" s="80"/>
      <c r="E210" s="80">
        <f>SUMIF(Balance!$AB$107:$AB$319,Egresos!A210,Balance!$U$107:$V$319)</f>
        <v>0</v>
      </c>
      <c r="F210" s="80"/>
      <c r="G210" s="58"/>
      <c r="H210" s="59"/>
      <c r="I210" s="59"/>
      <c r="J210" s="59"/>
      <c r="K210" s="59"/>
      <c r="L210" s="59"/>
      <c r="M210" s="59"/>
      <c r="N210" s="59"/>
    </row>
    <row r="211" spans="1:14" s="71" customFormat="1" ht="14.25" customHeight="1" x14ac:dyDescent="0.35">
      <c r="A211" s="78" t="s">
        <v>945</v>
      </c>
      <c r="B211" s="78" t="s">
        <v>766</v>
      </c>
      <c r="C211" s="80"/>
      <c r="D211" s="80"/>
      <c r="E211" s="80">
        <f>SUMIF(Balance!$AB$107:$AB$319,Egresos!A211,Balance!$U$107:$V$319)</f>
        <v>0</v>
      </c>
      <c r="F211" s="80"/>
      <c r="G211" s="58"/>
      <c r="H211" s="59"/>
      <c r="I211" s="59"/>
      <c r="J211" s="59"/>
      <c r="K211" s="59"/>
      <c r="L211" s="59"/>
      <c r="M211" s="59"/>
      <c r="N211" s="59"/>
    </row>
    <row r="212" spans="1:14" s="71" customFormat="1" ht="14.25" customHeight="1" x14ac:dyDescent="0.35">
      <c r="A212" s="78" t="s">
        <v>946</v>
      </c>
      <c r="B212" s="78" t="s">
        <v>798</v>
      </c>
      <c r="C212" s="80"/>
      <c r="D212" s="80"/>
      <c r="E212" s="80">
        <f>SUMIF(Balance!$AB$107:$AB$319,Egresos!A212,Balance!$U$107:$V$319)</f>
        <v>0</v>
      </c>
      <c r="F212" s="80"/>
      <c r="G212" s="58"/>
      <c r="H212" s="59"/>
      <c r="I212" s="59"/>
      <c r="J212" s="59"/>
      <c r="K212" s="59"/>
      <c r="L212" s="59"/>
      <c r="M212" s="59"/>
      <c r="N212" s="59"/>
    </row>
    <row r="213" spans="1:14" s="71" customFormat="1" ht="14.25" customHeight="1" x14ac:dyDescent="0.35">
      <c r="A213" s="78" t="s">
        <v>947</v>
      </c>
      <c r="B213" s="78" t="s">
        <v>812</v>
      </c>
      <c r="C213" s="80"/>
      <c r="D213" s="80"/>
      <c r="E213" s="80">
        <f>SUMIF(Balance!$AB$107:$AB$319,Egresos!A213,Balance!$U$107:$V$319)</f>
        <v>0</v>
      </c>
      <c r="F213" s="80"/>
      <c r="G213" s="58"/>
      <c r="H213" s="59"/>
      <c r="I213" s="59"/>
      <c r="J213" s="59"/>
      <c r="K213" s="59"/>
      <c r="L213" s="59"/>
      <c r="M213" s="59"/>
      <c r="N213" s="59"/>
    </row>
    <row r="214" spans="1:14" s="71" customFormat="1" ht="14.25" customHeight="1" x14ac:dyDescent="0.35">
      <c r="A214" s="75" t="s">
        <v>948</v>
      </c>
      <c r="B214" s="75" t="s">
        <v>949</v>
      </c>
      <c r="C214" s="92"/>
      <c r="D214" s="92"/>
      <c r="E214" s="80">
        <f>SUMIF(Balance!$AB$107:$AB$319,Egresos!A214,Balance!$U$107:$V$319)</f>
        <v>0</v>
      </c>
      <c r="F214" s="92"/>
      <c r="G214" s="58"/>
      <c r="H214" s="59"/>
      <c r="I214" s="59"/>
      <c r="J214" s="59"/>
      <c r="K214" s="59"/>
      <c r="L214" s="59"/>
      <c r="M214" s="59"/>
      <c r="N214" s="59"/>
    </row>
    <row r="215" spans="1:14" s="71" customFormat="1" ht="14.25" customHeight="1" x14ac:dyDescent="0.35">
      <c r="A215" s="75" t="s">
        <v>950</v>
      </c>
      <c r="B215" s="76" t="s">
        <v>951</v>
      </c>
      <c r="C215" s="92"/>
      <c r="D215" s="92"/>
      <c r="E215" s="80">
        <f>SUMIF(Balance!$AB$107:$AB$319,Egresos!A215,Balance!$U$107:$V$319)</f>
        <v>0</v>
      </c>
      <c r="F215" s="92"/>
      <c r="G215" s="58"/>
      <c r="H215" s="59"/>
      <c r="I215" s="59"/>
      <c r="J215" s="59"/>
      <c r="K215" s="59"/>
      <c r="L215" s="59"/>
      <c r="M215" s="59"/>
      <c r="N215" s="59"/>
    </row>
    <row r="216" spans="1:14" s="71" customFormat="1" ht="14.25" customHeight="1" x14ac:dyDescent="0.35">
      <c r="A216" s="75" t="s">
        <v>952</v>
      </c>
      <c r="B216" s="76" t="s">
        <v>953</v>
      </c>
      <c r="C216" s="92"/>
      <c r="D216" s="92"/>
      <c r="E216" s="80">
        <f>SUMIF(Balance!$AB$107:$AB$319,Egresos!A216,Balance!$U$107:$V$319)</f>
        <v>0</v>
      </c>
      <c r="F216" s="92"/>
      <c r="G216" s="58"/>
      <c r="H216" s="59"/>
      <c r="I216" s="59"/>
      <c r="J216" s="59"/>
      <c r="K216" s="59"/>
      <c r="L216" s="59"/>
      <c r="M216" s="59"/>
      <c r="N216" s="59"/>
    </row>
    <row r="217" spans="1:14" s="71" customFormat="1" ht="14.25" customHeight="1" x14ac:dyDescent="0.35">
      <c r="A217" s="75" t="s">
        <v>954</v>
      </c>
      <c r="B217" s="75" t="s">
        <v>353</v>
      </c>
      <c r="C217" s="77">
        <f>SUM(C218+C219)</f>
        <v>70000000</v>
      </c>
      <c r="D217" s="77">
        <f>SUM(D218+D219)</f>
        <v>70000000</v>
      </c>
      <c r="E217" s="77">
        <f>SUM(E218+E219)</f>
        <v>90996253</v>
      </c>
      <c r="F217" s="77">
        <f>SUM(F218+F219)</f>
        <v>-20996253</v>
      </c>
      <c r="G217" s="58"/>
      <c r="H217" s="59"/>
      <c r="I217" s="59"/>
      <c r="J217" s="59"/>
      <c r="K217" s="59"/>
      <c r="L217" s="59"/>
      <c r="M217" s="59"/>
      <c r="N217" s="59"/>
    </row>
    <row r="218" spans="1:14" s="71" customFormat="1" ht="14.25" customHeight="1" x14ac:dyDescent="0.35">
      <c r="A218" s="78" t="s">
        <v>955</v>
      </c>
      <c r="B218" s="79" t="s">
        <v>956</v>
      </c>
      <c r="C218" s="80">
        <v>70000000</v>
      </c>
      <c r="D218" s="80">
        <v>70000000</v>
      </c>
      <c r="E218" s="80">
        <f>SUMIF(Balance!$AB$107:$AB$319,Egresos!A218,Balance!$U$107:$V$319)</f>
        <v>60855698</v>
      </c>
      <c r="F218" s="80">
        <f t="shared" ref="F218:F219" si="23">+D218-E218</f>
        <v>9144302</v>
      </c>
      <c r="G218" s="58"/>
      <c r="H218" s="59"/>
      <c r="I218" s="59"/>
      <c r="J218" s="59"/>
      <c r="K218" s="59"/>
      <c r="L218" s="59"/>
      <c r="M218" s="59"/>
      <c r="N218" s="59"/>
    </row>
    <row r="219" spans="1:14" s="71" customFormat="1" ht="14.25" customHeight="1" x14ac:dyDescent="0.35">
      <c r="A219" s="78" t="s">
        <v>957</v>
      </c>
      <c r="B219" s="79" t="s">
        <v>353</v>
      </c>
      <c r="C219" s="80"/>
      <c r="D219" s="80"/>
      <c r="E219" s="80">
        <f>SUMIF(Balance!$AB$107:$AB$319,Egresos!A219,Balance!$U$107:$V$319)</f>
        <v>30140555</v>
      </c>
      <c r="F219" s="80">
        <f t="shared" si="23"/>
        <v>-30140555</v>
      </c>
      <c r="G219" s="58"/>
      <c r="H219" s="59"/>
      <c r="I219" s="59"/>
      <c r="J219" s="59"/>
      <c r="K219" s="59"/>
      <c r="L219" s="59"/>
      <c r="M219" s="59"/>
      <c r="N219" s="59"/>
    </row>
    <row r="220" spans="1:14" s="71" customFormat="1" ht="14.25" customHeight="1" x14ac:dyDescent="0.35">
      <c r="A220" s="72" t="s">
        <v>958</v>
      </c>
      <c r="B220" s="73" t="s">
        <v>959</v>
      </c>
      <c r="C220" s="74">
        <f>SUM(C221+C223+C227)</f>
        <v>0</v>
      </c>
      <c r="D220" s="74">
        <f>SUM(D221+D223+D227)</f>
        <v>0</v>
      </c>
      <c r="E220" s="74">
        <f>SUM(E221+E223+E227)</f>
        <v>0</v>
      </c>
      <c r="F220" s="74">
        <f>SUM(F221+F223+F227)</f>
        <v>0</v>
      </c>
      <c r="G220" s="58"/>
      <c r="H220" s="59"/>
      <c r="I220" s="59"/>
      <c r="J220" s="59"/>
      <c r="K220" s="59"/>
      <c r="L220" s="59"/>
      <c r="M220" s="59"/>
      <c r="N220" s="59"/>
    </row>
    <row r="221" spans="1:14" s="71" customFormat="1" ht="14.25" customHeight="1" x14ac:dyDescent="0.35">
      <c r="A221" s="75" t="s">
        <v>960</v>
      </c>
      <c r="B221" s="76" t="s">
        <v>961</v>
      </c>
      <c r="C221" s="77">
        <f>SUM(C222)</f>
        <v>0</v>
      </c>
      <c r="D221" s="77">
        <f>SUM(D222)</f>
        <v>0</v>
      </c>
      <c r="E221" s="77">
        <f>SUM(E222)</f>
        <v>0</v>
      </c>
      <c r="F221" s="77">
        <f>SUM(F222)</f>
        <v>0</v>
      </c>
      <c r="G221" s="58"/>
      <c r="H221" s="59"/>
      <c r="I221" s="59"/>
      <c r="J221" s="59"/>
      <c r="K221" s="59"/>
      <c r="L221" s="59"/>
      <c r="M221" s="59"/>
      <c r="N221" s="59"/>
    </row>
    <row r="222" spans="1:14" s="71" customFormat="1" ht="14.25" customHeight="1" x14ac:dyDescent="0.35">
      <c r="A222" s="78" t="s">
        <v>962</v>
      </c>
      <c r="B222" s="79" t="s">
        <v>963</v>
      </c>
      <c r="C222" s="80"/>
      <c r="D222" s="80"/>
      <c r="E222" s="80">
        <f>SUMIF(Balance!$AB$107:$AB$319,Egresos!A222,Balance!$U$107:$V$319)</f>
        <v>0</v>
      </c>
      <c r="F222" s="80"/>
      <c r="G222" s="58"/>
      <c r="H222" s="59"/>
      <c r="I222" s="59"/>
      <c r="J222" s="59"/>
      <c r="K222" s="59"/>
      <c r="L222" s="59"/>
      <c r="M222" s="59"/>
      <c r="N222" s="59"/>
    </row>
    <row r="223" spans="1:14" s="71" customFormat="1" ht="14.25" customHeight="1" x14ac:dyDescent="0.35">
      <c r="A223" s="75" t="s">
        <v>964</v>
      </c>
      <c r="B223" s="76" t="s">
        <v>965</v>
      </c>
      <c r="C223" s="77">
        <f>SUM(C224+C225+C226)</f>
        <v>0</v>
      </c>
      <c r="D223" s="77">
        <f>SUM(D224+D225+D226)</f>
        <v>0</v>
      </c>
      <c r="E223" s="77">
        <f>SUM(E224+E225+E226)</f>
        <v>0</v>
      </c>
      <c r="F223" s="77">
        <f>SUM(F224+F225+F226)</f>
        <v>0</v>
      </c>
      <c r="G223" s="58"/>
      <c r="H223" s="59"/>
      <c r="I223" s="59"/>
      <c r="J223" s="59"/>
      <c r="K223" s="59"/>
      <c r="L223" s="59"/>
      <c r="M223" s="59"/>
      <c r="N223" s="59"/>
    </row>
    <row r="224" spans="1:14" s="71" customFormat="1" ht="14.25" customHeight="1" x14ac:dyDescent="0.35">
      <c r="A224" s="78" t="s">
        <v>966</v>
      </c>
      <c r="B224" s="79" t="s">
        <v>967</v>
      </c>
      <c r="C224" s="80"/>
      <c r="D224" s="80"/>
      <c r="E224" s="80">
        <f>SUMIF(Balance!$AB$107:$AB$319,Egresos!A224,Balance!$U$107:$V$319)</f>
        <v>0</v>
      </c>
      <c r="F224" s="80"/>
      <c r="G224" s="58"/>
      <c r="H224" s="59"/>
      <c r="I224" s="59"/>
      <c r="J224" s="59"/>
      <c r="K224" s="59"/>
      <c r="L224" s="59"/>
      <c r="M224" s="59"/>
      <c r="N224" s="59"/>
    </row>
    <row r="225" spans="1:14" s="71" customFormat="1" ht="14.25" customHeight="1" x14ac:dyDescent="0.35">
      <c r="A225" s="78" t="s">
        <v>968</v>
      </c>
      <c r="B225" s="79" t="s">
        <v>969</v>
      </c>
      <c r="C225" s="80"/>
      <c r="D225" s="80"/>
      <c r="E225" s="80">
        <f>SUMIF(Balance!$AB$107:$AB$319,Egresos!A225,Balance!$U$107:$V$319)</f>
        <v>0</v>
      </c>
      <c r="F225" s="80"/>
      <c r="G225" s="58"/>
      <c r="H225" s="59"/>
      <c r="I225" s="59"/>
      <c r="J225" s="59"/>
      <c r="K225" s="59"/>
      <c r="L225" s="59"/>
      <c r="M225" s="59"/>
      <c r="N225" s="59"/>
    </row>
    <row r="226" spans="1:14" s="71" customFormat="1" ht="14.25" customHeight="1" x14ac:dyDescent="0.35">
      <c r="A226" s="78" t="s">
        <v>970</v>
      </c>
      <c r="B226" s="79" t="s">
        <v>971</v>
      </c>
      <c r="C226" s="80"/>
      <c r="D226" s="80"/>
      <c r="E226" s="80">
        <f>SUMIF(Balance!$AB$107:$AB$319,Egresos!A226,Balance!$U$107:$V$319)</f>
        <v>0</v>
      </c>
      <c r="F226" s="80"/>
      <c r="G226" s="58"/>
      <c r="H226" s="59"/>
      <c r="I226" s="59"/>
      <c r="J226" s="59"/>
      <c r="K226" s="59"/>
      <c r="L226" s="59"/>
      <c r="M226" s="59"/>
      <c r="N226" s="59"/>
    </row>
    <row r="227" spans="1:14" s="71" customFormat="1" ht="14.25" customHeight="1" x14ac:dyDescent="0.35">
      <c r="A227" s="75" t="s">
        <v>972</v>
      </c>
      <c r="B227" s="76" t="s">
        <v>973</v>
      </c>
      <c r="C227" s="92"/>
      <c r="D227" s="92"/>
      <c r="E227" s="80">
        <f>SUMIF(Balance!$AB$107:$AB$319,Egresos!A227,Balance!$U$107:$V$319)</f>
        <v>0</v>
      </c>
      <c r="F227" s="92"/>
      <c r="G227" s="58"/>
      <c r="H227" s="59"/>
      <c r="I227" s="59"/>
      <c r="J227" s="59"/>
      <c r="K227" s="59"/>
      <c r="L227" s="59"/>
      <c r="M227" s="59"/>
      <c r="N227" s="59"/>
    </row>
    <row r="228" spans="1:14" s="71" customFormat="1" ht="14.25" customHeight="1" x14ac:dyDescent="0.35">
      <c r="A228" s="66" t="s">
        <v>974</v>
      </c>
      <c r="B228" s="67" t="s">
        <v>975</v>
      </c>
      <c r="C228" s="68">
        <f>SUM(C229+C232+C236+C241+C259+C269+C278+C283+C296+C304+C310+C315)</f>
        <v>3050200000</v>
      </c>
      <c r="D228" s="68">
        <f>SUM(D229+D232+D236+D241+D259+D269+D278+D283+D296+D304+D310+D315)</f>
        <v>3050200000</v>
      </c>
      <c r="E228" s="68">
        <f>SUM(E229+E232+E236+E241+E259+E269+E278+E283+E296+E304+E310+E315)</f>
        <v>1462186048</v>
      </c>
      <c r="F228" s="68">
        <f>SUM(F229+F232+F236+F241+F259+F269+F278+F283+F296+F304+F310+F315)</f>
        <v>1588013952</v>
      </c>
      <c r="G228" s="69" t="s">
        <v>319</v>
      </c>
      <c r="H228" s="59"/>
      <c r="I228" s="59"/>
      <c r="J228" s="59"/>
      <c r="K228" s="59"/>
      <c r="L228" s="59"/>
      <c r="M228" s="59"/>
      <c r="N228" s="59"/>
    </row>
    <row r="229" spans="1:14" s="71" customFormat="1" ht="14.25" customHeight="1" x14ac:dyDescent="0.35">
      <c r="A229" s="72" t="s">
        <v>976</v>
      </c>
      <c r="B229" s="73" t="s">
        <v>977</v>
      </c>
      <c r="C229" s="74">
        <f>SUM(C230+C231)</f>
        <v>50000000</v>
      </c>
      <c r="D229" s="74">
        <f>SUM(D230+D231)</f>
        <v>50000000</v>
      </c>
      <c r="E229" s="74">
        <f>SUM(E230+E231)</f>
        <v>1936564</v>
      </c>
      <c r="F229" s="74">
        <f>SUM(F230+F231)</f>
        <v>48063436</v>
      </c>
      <c r="G229" s="58"/>
      <c r="H229" s="59"/>
      <c r="I229" s="59"/>
      <c r="J229" s="59"/>
      <c r="K229" s="59"/>
      <c r="L229" s="59"/>
      <c r="M229" s="59"/>
      <c r="N229" s="59"/>
    </row>
    <row r="230" spans="1:14" s="71" customFormat="1" ht="14.25" customHeight="1" x14ac:dyDescent="0.35">
      <c r="A230" s="75" t="s">
        <v>978</v>
      </c>
      <c r="B230" s="76" t="s">
        <v>979</v>
      </c>
      <c r="C230" s="80">
        <v>25000000</v>
      </c>
      <c r="D230" s="80">
        <v>25000000</v>
      </c>
      <c r="E230" s="80">
        <f>SUMIF(Balance!$AB$107:$AB$319,Egresos!A230,Balance!$U$107:$V$319)</f>
        <v>1936564</v>
      </c>
      <c r="F230" s="80">
        <f t="shared" ref="F230:F231" si="24">+D230-E230</f>
        <v>23063436</v>
      </c>
      <c r="G230" s="58"/>
      <c r="H230" s="59"/>
      <c r="I230" s="59"/>
      <c r="J230" s="59"/>
      <c r="K230" s="59"/>
      <c r="L230" s="59"/>
      <c r="M230" s="59"/>
      <c r="N230" s="59"/>
    </row>
    <row r="231" spans="1:14" s="71" customFormat="1" ht="14.25" customHeight="1" x14ac:dyDescent="0.35">
      <c r="A231" s="75" t="s">
        <v>980</v>
      </c>
      <c r="B231" s="76" t="s">
        <v>981</v>
      </c>
      <c r="C231" s="80">
        <v>25000000</v>
      </c>
      <c r="D231" s="80">
        <v>25000000</v>
      </c>
      <c r="E231" s="80">
        <f>SUMIF(Balance!$AB$107:$AB$319,Egresos!A231,Balance!$U$107:$V$319)</f>
        <v>0</v>
      </c>
      <c r="F231" s="80">
        <f t="shared" si="24"/>
        <v>25000000</v>
      </c>
      <c r="G231" s="58"/>
      <c r="H231" s="59"/>
      <c r="I231" s="59"/>
      <c r="J231" s="59"/>
      <c r="K231" s="59"/>
      <c r="L231" s="59"/>
      <c r="M231" s="59"/>
      <c r="N231" s="59"/>
    </row>
    <row r="232" spans="1:14" s="71" customFormat="1" ht="14.25" customHeight="1" x14ac:dyDescent="0.35">
      <c r="A232" s="72" t="s">
        <v>982</v>
      </c>
      <c r="B232" s="73" t="s">
        <v>983</v>
      </c>
      <c r="C232" s="74">
        <f>SUM(C233+C234+C235)</f>
        <v>0</v>
      </c>
      <c r="D232" s="74">
        <f>SUM(D233+D234+D235)</f>
        <v>0</v>
      </c>
      <c r="E232" s="74">
        <f>SUM(E233+E234+E235)</f>
        <v>6836717</v>
      </c>
      <c r="F232" s="74">
        <f>SUM(F233+F234+F235)</f>
        <v>-6836717</v>
      </c>
      <c r="G232" s="58"/>
      <c r="H232" s="59"/>
      <c r="I232" s="59"/>
      <c r="J232" s="59"/>
      <c r="K232" s="59"/>
      <c r="L232" s="59"/>
      <c r="M232" s="59"/>
      <c r="N232" s="59"/>
    </row>
    <row r="233" spans="1:14" s="71" customFormat="1" ht="14.25" customHeight="1" x14ac:dyDescent="0.35">
      <c r="A233" s="75" t="s">
        <v>984</v>
      </c>
      <c r="B233" s="76" t="s">
        <v>985</v>
      </c>
      <c r="C233" s="92"/>
      <c r="D233" s="92"/>
      <c r="E233" s="80">
        <f>SUMIF(Balance!$AB$107:$AB$319,Egresos!A233,Balance!$U$107:$V$319)</f>
        <v>0</v>
      </c>
      <c r="F233" s="92"/>
      <c r="G233" s="58"/>
      <c r="H233" s="59"/>
      <c r="I233" s="59"/>
      <c r="J233" s="59"/>
      <c r="K233" s="59"/>
      <c r="L233" s="59"/>
      <c r="M233" s="59"/>
      <c r="N233" s="59"/>
    </row>
    <row r="234" spans="1:14" s="71" customFormat="1" ht="14.25" customHeight="1" x14ac:dyDescent="0.35">
      <c r="A234" s="75" t="s">
        <v>986</v>
      </c>
      <c r="B234" s="76" t="s">
        <v>987</v>
      </c>
      <c r="C234" s="92"/>
      <c r="D234" s="92"/>
      <c r="E234" s="80">
        <f>SUMIF(Balance!$AB$107:$AB$319,Egresos!A234,Balance!$U$107:$V$319)</f>
        <v>6836717</v>
      </c>
      <c r="F234" s="80">
        <f t="shared" ref="F234" si="25">+D234-E234</f>
        <v>-6836717</v>
      </c>
      <c r="G234" s="58"/>
      <c r="H234" s="59"/>
      <c r="I234" s="59"/>
      <c r="J234" s="59"/>
      <c r="K234" s="59"/>
      <c r="L234" s="59"/>
      <c r="M234" s="59"/>
      <c r="N234" s="59"/>
    </row>
    <row r="235" spans="1:14" s="71" customFormat="1" ht="14.25" customHeight="1" x14ac:dyDescent="0.35">
      <c r="A235" s="75" t="s">
        <v>988</v>
      </c>
      <c r="B235" s="76" t="s">
        <v>989</v>
      </c>
      <c r="C235" s="92"/>
      <c r="D235" s="92"/>
      <c r="E235" s="80">
        <f>SUMIF(Balance!$AB$107:$AB$319,Egresos!A235,Balance!$U$107:$V$319)</f>
        <v>0</v>
      </c>
      <c r="F235" s="92"/>
      <c r="G235" s="58"/>
      <c r="H235" s="59"/>
      <c r="I235" s="59"/>
      <c r="J235" s="59"/>
      <c r="K235" s="59"/>
      <c r="L235" s="59"/>
      <c r="M235" s="59"/>
      <c r="N235" s="59"/>
    </row>
    <row r="236" spans="1:14" s="71" customFormat="1" ht="14.25" customHeight="1" x14ac:dyDescent="0.35">
      <c r="A236" s="72" t="s">
        <v>990</v>
      </c>
      <c r="B236" s="73" t="s">
        <v>991</v>
      </c>
      <c r="C236" s="74">
        <f>SUM(C237+C238+C239+C240)</f>
        <v>15000000</v>
      </c>
      <c r="D236" s="74">
        <f>SUM(D237+D238+D239+D240)</f>
        <v>15000000</v>
      </c>
      <c r="E236" s="74">
        <f>SUM(E237+E238+E239+E240)</f>
        <v>2700000</v>
      </c>
      <c r="F236" s="74">
        <f>SUM(F237+F238+F239+F240)</f>
        <v>12300000</v>
      </c>
      <c r="G236" s="58"/>
      <c r="H236" s="59"/>
      <c r="I236" s="59"/>
      <c r="J236" s="59"/>
      <c r="K236" s="59"/>
      <c r="L236" s="59"/>
      <c r="M236" s="59"/>
      <c r="N236" s="59"/>
    </row>
    <row r="237" spans="1:14" s="71" customFormat="1" ht="14.25" customHeight="1" x14ac:dyDescent="0.35">
      <c r="A237" s="75" t="s">
        <v>992</v>
      </c>
      <c r="B237" s="76" t="s">
        <v>993</v>
      </c>
      <c r="C237" s="80">
        <v>15000000</v>
      </c>
      <c r="D237" s="80">
        <v>15000000</v>
      </c>
      <c r="E237" s="80">
        <f>SUMIF(Balance!$AB$107:$AB$319,Egresos!A237,Balance!$U$107:$V$319)</f>
        <v>2400000</v>
      </c>
      <c r="F237" s="80">
        <f t="shared" ref="F237:F239" si="26">+D237-E237</f>
        <v>12600000</v>
      </c>
      <c r="G237" s="58"/>
      <c r="H237" s="59"/>
      <c r="I237" s="59"/>
      <c r="J237" s="59"/>
      <c r="K237" s="59"/>
      <c r="L237" s="59"/>
      <c r="M237" s="59"/>
      <c r="N237" s="59"/>
    </row>
    <row r="238" spans="1:14" s="71" customFormat="1" ht="14.25" customHeight="1" x14ac:dyDescent="0.35">
      <c r="A238" s="75" t="s">
        <v>994</v>
      </c>
      <c r="B238" s="76" t="s">
        <v>995</v>
      </c>
      <c r="C238" s="92"/>
      <c r="D238" s="92"/>
      <c r="E238" s="80">
        <f>SUMIF(Balance!$AB$107:$AB$319,Egresos!A238,Balance!$U$107:$V$319)</f>
        <v>0</v>
      </c>
      <c r="F238" s="80">
        <f t="shared" si="26"/>
        <v>0</v>
      </c>
      <c r="G238" s="58"/>
      <c r="H238" s="59"/>
      <c r="I238" s="59"/>
      <c r="J238" s="59"/>
      <c r="K238" s="59"/>
      <c r="L238" s="59"/>
      <c r="M238" s="59"/>
      <c r="N238" s="59"/>
    </row>
    <row r="239" spans="1:14" s="71" customFormat="1" ht="14.25" customHeight="1" x14ac:dyDescent="0.35">
      <c r="A239" s="75" t="s">
        <v>996</v>
      </c>
      <c r="B239" s="76" t="s">
        <v>997</v>
      </c>
      <c r="C239" s="92"/>
      <c r="D239" s="92"/>
      <c r="E239" s="80">
        <f>SUMIF(Balance!$AB$107:$AB$319,Egresos!A239,Balance!$U$107:$V$319)</f>
        <v>300000</v>
      </c>
      <c r="F239" s="80">
        <f t="shared" si="26"/>
        <v>-300000</v>
      </c>
      <c r="G239" s="58"/>
      <c r="H239" s="59"/>
      <c r="I239" s="59"/>
      <c r="J239" s="59"/>
      <c r="K239" s="59"/>
      <c r="L239" s="59"/>
      <c r="M239" s="59"/>
      <c r="N239" s="59"/>
    </row>
    <row r="240" spans="1:14" s="71" customFormat="1" ht="14.25" customHeight="1" x14ac:dyDescent="0.35">
      <c r="A240" s="75" t="s">
        <v>998</v>
      </c>
      <c r="B240" s="76" t="s">
        <v>999</v>
      </c>
      <c r="C240" s="92"/>
      <c r="D240" s="92"/>
      <c r="E240" s="80">
        <f>SUMIF(Balance!$AB$107:$AB$319,Egresos!A240,Balance!$U$107:$V$319)</f>
        <v>0</v>
      </c>
      <c r="F240" s="92"/>
      <c r="G240" s="58"/>
      <c r="H240" s="59"/>
      <c r="I240" s="59"/>
      <c r="J240" s="59"/>
      <c r="K240" s="59"/>
      <c r="L240" s="59"/>
      <c r="M240" s="59"/>
      <c r="N240" s="59"/>
    </row>
    <row r="241" spans="1:14" s="71" customFormat="1" ht="14.25" customHeight="1" x14ac:dyDescent="0.35">
      <c r="A241" s="72" t="s">
        <v>1000</v>
      </c>
      <c r="B241" s="73" t="s">
        <v>1001</v>
      </c>
      <c r="C241" s="74">
        <f>SUM(C242+C243+C244+C245+C246+C247+C248+C249+C250+C251+C252+C253+C254+C255+C256+C257+C258)</f>
        <v>415100000</v>
      </c>
      <c r="D241" s="74">
        <f>SUM(D242+D243+D244+D245+D246+D247+D248+D249+D250+D251+D252+D253+D254+D255+D256+D257+D258)</f>
        <v>415100000</v>
      </c>
      <c r="E241" s="74">
        <f>SUM(E242+E243+E244+E245+E246+E247+E248+E249+E250+E251+E252+E253+E254+E255+E256+E257+E258)</f>
        <v>220426936</v>
      </c>
      <c r="F241" s="74">
        <f>SUM(F242+F243+F244+F245+F246+F247+F248+F249+F250+F251+F252+F253+F254+F255+F256+F257+F258)</f>
        <v>194673064</v>
      </c>
      <c r="G241" s="58"/>
      <c r="H241" s="59"/>
      <c r="I241" s="59"/>
      <c r="J241" s="59"/>
      <c r="K241" s="59"/>
      <c r="L241" s="59"/>
      <c r="M241" s="59"/>
      <c r="N241" s="59"/>
    </row>
    <row r="242" spans="1:14" s="71" customFormat="1" ht="14.25" customHeight="1" x14ac:dyDescent="0.35">
      <c r="A242" s="75" t="s">
        <v>1002</v>
      </c>
      <c r="B242" s="76" t="s">
        <v>1003</v>
      </c>
      <c r="C242" s="80">
        <v>150000000</v>
      </c>
      <c r="D242" s="80">
        <v>150000000</v>
      </c>
      <c r="E242" s="80">
        <f>SUMIF(Balance!$AB$107:$AB$319,Egresos!A242,Balance!$U$107:$V$319)</f>
        <v>26592776</v>
      </c>
      <c r="F242" s="80">
        <f t="shared" ref="F242:F305" si="27">+D242-E242</f>
        <v>123407224</v>
      </c>
      <c r="G242" s="58"/>
      <c r="H242" s="59"/>
      <c r="I242" s="59"/>
      <c r="J242" s="59"/>
      <c r="K242" s="59"/>
      <c r="L242" s="59"/>
      <c r="M242" s="59"/>
      <c r="N242" s="59"/>
    </row>
    <row r="243" spans="1:14" s="71" customFormat="1" ht="14.25" customHeight="1" x14ac:dyDescent="0.35">
      <c r="A243" s="75" t="s">
        <v>1004</v>
      </c>
      <c r="B243" s="76" t="s">
        <v>285</v>
      </c>
      <c r="C243" s="80">
        <v>100000000</v>
      </c>
      <c r="D243" s="80">
        <v>100000000</v>
      </c>
      <c r="E243" s="80">
        <f>SUMIF(Balance!$AB$107:$AB$319,Egresos!A243,Balance!$U$107:$V$319)</f>
        <v>47423496</v>
      </c>
      <c r="F243" s="80">
        <f t="shared" si="27"/>
        <v>52576504</v>
      </c>
      <c r="G243" s="58"/>
      <c r="H243" s="59"/>
      <c r="I243" s="59"/>
      <c r="J243" s="59"/>
      <c r="K243" s="59"/>
      <c r="L243" s="59"/>
      <c r="M243" s="59"/>
      <c r="N243" s="59"/>
    </row>
    <row r="244" spans="1:14" s="71" customFormat="1" ht="14.25" customHeight="1" x14ac:dyDescent="0.35">
      <c r="A244" s="75" t="s">
        <v>1005</v>
      </c>
      <c r="B244" s="76" t="s">
        <v>1006</v>
      </c>
      <c r="C244" s="80"/>
      <c r="D244" s="80"/>
      <c r="E244" s="80">
        <f>SUMIF(Balance!$AB$107:$AB$319,Egresos!A244,Balance!$U$107:$V$319)</f>
        <v>0</v>
      </c>
      <c r="F244" s="80">
        <f t="shared" si="27"/>
        <v>0</v>
      </c>
      <c r="G244" s="58"/>
      <c r="H244" s="59"/>
      <c r="I244" s="59"/>
      <c r="J244" s="59"/>
      <c r="K244" s="59"/>
      <c r="L244" s="59"/>
      <c r="M244" s="59"/>
      <c r="N244" s="59"/>
    </row>
    <row r="245" spans="1:14" s="71" customFormat="1" ht="14.25" customHeight="1" x14ac:dyDescent="0.35">
      <c r="A245" s="75" t="s">
        <v>1007</v>
      </c>
      <c r="B245" s="76" t="s">
        <v>1008</v>
      </c>
      <c r="C245" s="80"/>
      <c r="D245" s="80"/>
      <c r="E245" s="80">
        <f>SUMIF(Balance!$AB$107:$AB$319,Egresos!A245,Balance!$U$107:$V$319)</f>
        <v>17914</v>
      </c>
      <c r="F245" s="80">
        <f t="shared" si="27"/>
        <v>-17914</v>
      </c>
      <c r="G245" s="58"/>
      <c r="H245" s="59"/>
      <c r="I245" s="59"/>
      <c r="J245" s="59"/>
      <c r="K245" s="59"/>
      <c r="L245" s="59"/>
      <c r="M245" s="59"/>
      <c r="N245" s="59"/>
    </row>
    <row r="246" spans="1:14" s="71" customFormat="1" ht="14.25" customHeight="1" x14ac:dyDescent="0.35">
      <c r="A246" s="75" t="s">
        <v>1009</v>
      </c>
      <c r="B246" s="76" t="s">
        <v>1010</v>
      </c>
      <c r="C246" s="80">
        <v>30000000</v>
      </c>
      <c r="D246" s="80">
        <v>30000000</v>
      </c>
      <c r="E246" s="80">
        <f>SUMIF(Balance!$AB$107:$AB$319,Egresos!A246,Balance!$U$107:$V$319)</f>
        <v>0</v>
      </c>
      <c r="F246" s="80">
        <f t="shared" si="27"/>
        <v>30000000</v>
      </c>
      <c r="G246" s="58"/>
      <c r="H246" s="59"/>
      <c r="I246" s="59"/>
      <c r="J246" s="59"/>
      <c r="K246" s="59"/>
      <c r="L246" s="59"/>
      <c r="M246" s="59"/>
      <c r="N246" s="59"/>
    </row>
    <row r="247" spans="1:14" s="71" customFormat="1" ht="14.25" customHeight="1" x14ac:dyDescent="0.35">
      <c r="A247" s="75" t="s">
        <v>1011</v>
      </c>
      <c r="B247" s="76" t="s">
        <v>1012</v>
      </c>
      <c r="C247" s="80"/>
      <c r="D247" s="80"/>
      <c r="E247" s="80">
        <f>SUMIF(Balance!$AB$107:$AB$319,Egresos!A247,Balance!$U$107:$V$319)</f>
        <v>0</v>
      </c>
      <c r="F247" s="80">
        <f t="shared" si="27"/>
        <v>0</v>
      </c>
      <c r="G247" s="58"/>
      <c r="H247" s="59"/>
      <c r="I247" s="59"/>
      <c r="J247" s="59"/>
      <c r="K247" s="59"/>
      <c r="L247" s="59"/>
      <c r="M247" s="59"/>
      <c r="N247" s="59"/>
    </row>
    <row r="248" spans="1:14" s="71" customFormat="1" ht="14.25" customHeight="1" x14ac:dyDescent="0.35">
      <c r="A248" s="75" t="s">
        <v>1013</v>
      </c>
      <c r="B248" s="76" t="s">
        <v>1014</v>
      </c>
      <c r="C248" s="80">
        <v>50000000</v>
      </c>
      <c r="D248" s="80">
        <v>50000000</v>
      </c>
      <c r="E248" s="80">
        <f>SUMIF(Balance!$AB$107:$AB$319,Egresos!A248,Balance!$U$107:$V$319)</f>
        <v>47812293</v>
      </c>
      <c r="F248" s="80">
        <f t="shared" si="27"/>
        <v>2187707</v>
      </c>
      <c r="G248" s="58"/>
      <c r="H248" s="59"/>
      <c r="I248" s="59"/>
      <c r="J248" s="59"/>
      <c r="K248" s="59"/>
      <c r="L248" s="59"/>
      <c r="M248" s="59"/>
      <c r="N248" s="59"/>
    </row>
    <row r="249" spans="1:14" s="71" customFormat="1" ht="14.25" customHeight="1" x14ac:dyDescent="0.35">
      <c r="A249" s="75" t="s">
        <v>1015</v>
      </c>
      <c r="B249" s="76" t="s">
        <v>1016</v>
      </c>
      <c r="C249" s="80">
        <v>100000</v>
      </c>
      <c r="D249" s="80">
        <v>100000</v>
      </c>
      <c r="E249" s="80">
        <f>SUMIF(Balance!$AB$107:$AB$319,Egresos!A249,Balance!$U$107:$V$319)</f>
        <v>0</v>
      </c>
      <c r="F249" s="80">
        <f t="shared" si="27"/>
        <v>100000</v>
      </c>
      <c r="G249" s="58"/>
      <c r="H249" s="59"/>
      <c r="I249" s="59"/>
      <c r="J249" s="59"/>
      <c r="K249" s="59"/>
      <c r="L249" s="59"/>
      <c r="M249" s="59"/>
      <c r="N249" s="59"/>
    </row>
    <row r="250" spans="1:14" s="71" customFormat="1" ht="14.25" customHeight="1" x14ac:dyDescent="0.35">
      <c r="A250" s="75" t="s">
        <v>1017</v>
      </c>
      <c r="B250" s="76" t="s">
        <v>1018</v>
      </c>
      <c r="C250" s="80">
        <v>15000000</v>
      </c>
      <c r="D250" s="80">
        <v>15000000</v>
      </c>
      <c r="E250" s="80">
        <f>SUMIF(Balance!$AB$107:$AB$319,Egresos!A250,Balance!$U$107:$V$319)</f>
        <v>6242561</v>
      </c>
      <c r="F250" s="80">
        <f t="shared" si="27"/>
        <v>8757439</v>
      </c>
      <c r="G250" s="58"/>
      <c r="H250" s="59"/>
      <c r="I250" s="59"/>
      <c r="J250" s="59"/>
      <c r="K250" s="59"/>
      <c r="L250" s="59"/>
      <c r="M250" s="59"/>
      <c r="N250" s="59"/>
    </row>
    <row r="251" spans="1:14" s="71" customFormat="1" ht="14.25" customHeight="1" x14ac:dyDescent="0.35">
      <c r="A251" s="75" t="s">
        <v>1019</v>
      </c>
      <c r="B251" s="76" t="s">
        <v>1020</v>
      </c>
      <c r="C251" s="80">
        <v>70000000</v>
      </c>
      <c r="D251" s="80">
        <v>70000000</v>
      </c>
      <c r="E251" s="80">
        <f>SUMIF(Balance!$AB$107:$AB$319,Egresos!A251,Balance!$U$107:$V$319)</f>
        <v>5940808</v>
      </c>
      <c r="F251" s="80">
        <f t="shared" si="27"/>
        <v>64059192</v>
      </c>
      <c r="G251" s="58"/>
      <c r="H251" s="59"/>
      <c r="I251" s="59"/>
      <c r="J251" s="59"/>
      <c r="K251" s="59"/>
      <c r="L251" s="59"/>
      <c r="M251" s="59"/>
      <c r="N251" s="59"/>
    </row>
    <row r="252" spans="1:14" s="71" customFormat="1" ht="14.25" customHeight="1" x14ac:dyDescent="0.35">
      <c r="A252" s="75" t="s">
        <v>1021</v>
      </c>
      <c r="B252" s="76" t="s">
        <v>1022</v>
      </c>
      <c r="C252" s="80"/>
      <c r="D252" s="80"/>
      <c r="E252" s="80">
        <f>SUMIF(Balance!$AB$107:$AB$319,Egresos!A252,Balance!$U$107:$V$319)</f>
        <v>0</v>
      </c>
      <c r="F252" s="80">
        <f t="shared" si="27"/>
        <v>0</v>
      </c>
      <c r="G252" s="58"/>
      <c r="H252" s="59"/>
      <c r="I252" s="59"/>
      <c r="J252" s="59"/>
      <c r="K252" s="59"/>
      <c r="L252" s="59"/>
      <c r="M252" s="59"/>
      <c r="N252" s="59"/>
    </row>
    <row r="253" spans="1:14" s="71" customFormat="1" ht="14.25" customHeight="1" x14ac:dyDescent="0.35">
      <c r="A253" s="75" t="s">
        <v>1023</v>
      </c>
      <c r="B253" s="76" t="s">
        <v>1024</v>
      </c>
      <c r="C253" s="80"/>
      <c r="D253" s="80"/>
      <c r="E253" s="80">
        <f>SUMIF(Balance!$AB$107:$AB$319,Egresos!A253,Balance!$U$107:$V$319)</f>
        <v>7201342</v>
      </c>
      <c r="F253" s="80">
        <f t="shared" si="27"/>
        <v>-7201342</v>
      </c>
      <c r="G253" s="58"/>
      <c r="H253" s="59"/>
      <c r="I253" s="59"/>
      <c r="J253" s="59"/>
      <c r="K253" s="59"/>
      <c r="L253" s="59"/>
      <c r="M253" s="59"/>
      <c r="N253" s="59"/>
    </row>
    <row r="254" spans="1:14" s="71" customFormat="1" ht="14.25" customHeight="1" x14ac:dyDescent="0.35">
      <c r="A254" s="75" t="s">
        <v>1025</v>
      </c>
      <c r="B254" s="76" t="s">
        <v>1026</v>
      </c>
      <c r="C254" s="80"/>
      <c r="D254" s="80"/>
      <c r="E254" s="80">
        <f>SUMIF(Balance!$AB$107:$AB$319,Egresos!A254,Balance!$U$107:$V$319)</f>
        <v>92811</v>
      </c>
      <c r="F254" s="80">
        <f t="shared" si="27"/>
        <v>-92811</v>
      </c>
      <c r="G254" s="58"/>
      <c r="H254" s="59"/>
      <c r="I254" s="59"/>
      <c r="J254" s="59"/>
      <c r="K254" s="59"/>
      <c r="L254" s="59"/>
      <c r="M254" s="59"/>
      <c r="N254" s="59"/>
    </row>
    <row r="255" spans="1:14" s="71" customFormat="1" ht="14.25" customHeight="1" x14ac:dyDescent="0.35">
      <c r="A255" s="75" t="s">
        <v>1027</v>
      </c>
      <c r="B255" s="76" t="s">
        <v>1028</v>
      </c>
      <c r="C255" s="80"/>
      <c r="D255" s="80"/>
      <c r="E255" s="80">
        <f>SUMIF(Balance!$AB$107:$AB$319,Egresos!A255,Balance!$U$107:$V$319)</f>
        <v>0</v>
      </c>
      <c r="F255" s="80">
        <f t="shared" si="27"/>
        <v>0</v>
      </c>
      <c r="G255" s="58"/>
      <c r="H255" s="59"/>
      <c r="I255" s="59"/>
      <c r="J255" s="59"/>
      <c r="K255" s="59"/>
      <c r="L255" s="59"/>
      <c r="M255" s="59"/>
      <c r="N255" s="59"/>
    </row>
    <row r="256" spans="1:14" s="71" customFormat="1" ht="14.25" customHeight="1" x14ac:dyDescent="0.35">
      <c r="A256" s="75" t="s">
        <v>1029</v>
      </c>
      <c r="B256" s="76" t="s">
        <v>1030</v>
      </c>
      <c r="C256" s="80"/>
      <c r="D256" s="80"/>
      <c r="E256" s="80">
        <f>SUMIF(Balance!$AB$107:$AB$319,Egresos!A256,Balance!$U$107:$V$319)</f>
        <v>0</v>
      </c>
      <c r="F256" s="80">
        <f t="shared" si="27"/>
        <v>0</v>
      </c>
      <c r="G256" s="58"/>
      <c r="H256" s="59"/>
      <c r="I256" s="59"/>
      <c r="J256" s="59"/>
      <c r="K256" s="59"/>
      <c r="L256" s="59"/>
      <c r="M256" s="59"/>
      <c r="N256" s="59"/>
    </row>
    <row r="257" spans="1:14" s="71" customFormat="1" ht="14.25" customHeight="1" x14ac:dyDescent="0.35">
      <c r="A257" s="75" t="s">
        <v>1031</v>
      </c>
      <c r="B257" s="76" t="s">
        <v>1032</v>
      </c>
      <c r="C257" s="80"/>
      <c r="D257" s="80"/>
      <c r="E257" s="80">
        <f>SUMIF(Balance!$AB$107:$AB$319,Egresos!A257,Balance!$U$107:$V$319)</f>
        <v>0</v>
      </c>
      <c r="F257" s="80">
        <f t="shared" si="27"/>
        <v>0</v>
      </c>
      <c r="G257" s="58"/>
      <c r="H257" s="59"/>
      <c r="I257" s="59"/>
      <c r="J257" s="59"/>
      <c r="K257" s="59"/>
      <c r="L257" s="59"/>
      <c r="M257" s="59"/>
      <c r="N257" s="59"/>
    </row>
    <row r="258" spans="1:14" s="71" customFormat="1" ht="14.25" customHeight="1" x14ac:dyDescent="0.35">
      <c r="A258" s="75" t="s">
        <v>1033</v>
      </c>
      <c r="B258" s="76" t="s">
        <v>347</v>
      </c>
      <c r="C258" s="80"/>
      <c r="D258" s="80"/>
      <c r="E258" s="80">
        <f>SUMIF(Balance!$AB$107:$AB$319,Egresos!A258,Balance!$U$107:$V$319)</f>
        <v>79102935</v>
      </c>
      <c r="F258" s="80">
        <f t="shared" si="27"/>
        <v>-79102935</v>
      </c>
      <c r="G258" s="58"/>
      <c r="H258" s="59"/>
      <c r="I258" s="59"/>
      <c r="J258" s="59"/>
      <c r="K258" s="59"/>
      <c r="L258" s="59"/>
      <c r="M258" s="59"/>
      <c r="N258" s="59"/>
    </row>
    <row r="259" spans="1:14" s="71" customFormat="1" ht="14.25" customHeight="1" x14ac:dyDescent="0.35">
      <c r="A259" s="72" t="s">
        <v>1034</v>
      </c>
      <c r="B259" s="73" t="s">
        <v>1035</v>
      </c>
      <c r="C259" s="74">
        <f>SUM(C260+C261+C262+C263+C264+C265+C266+C267+C268)</f>
        <v>300100000</v>
      </c>
      <c r="D259" s="74">
        <f>SUM(D260+D261+D262+D263+D264+D265+D266+D267+D268)</f>
        <v>300100000</v>
      </c>
      <c r="E259" s="74">
        <f>SUM(E260+E261+E262+E263+E264+E265+E266+E267+E268)</f>
        <v>218432582</v>
      </c>
      <c r="F259" s="74">
        <f>SUM(F260+F261+F262+F263+F264+F265+F266+F267+F268)</f>
        <v>81667418</v>
      </c>
      <c r="G259" s="58"/>
      <c r="H259" s="59"/>
      <c r="I259" s="59"/>
      <c r="J259" s="59"/>
      <c r="K259" s="59"/>
      <c r="L259" s="59"/>
      <c r="M259" s="59"/>
      <c r="N259" s="59"/>
    </row>
    <row r="260" spans="1:14" s="71" customFormat="1" ht="14.25" customHeight="1" x14ac:dyDescent="0.35">
      <c r="A260" s="75" t="s">
        <v>1036</v>
      </c>
      <c r="B260" s="76" t="s">
        <v>287</v>
      </c>
      <c r="C260" s="80">
        <v>90000000</v>
      </c>
      <c r="D260" s="80">
        <v>90000000</v>
      </c>
      <c r="E260" s="80">
        <f>SUMIF(Balance!$AB$107:$AB$319,Egresos!A260,Balance!$U$107:$V$319)</f>
        <v>19364910</v>
      </c>
      <c r="F260" s="80">
        <f t="shared" si="27"/>
        <v>70635090</v>
      </c>
      <c r="G260" s="58"/>
      <c r="H260" s="59"/>
      <c r="I260" s="59"/>
      <c r="J260" s="59"/>
      <c r="K260" s="59"/>
      <c r="L260" s="59"/>
      <c r="M260" s="59"/>
      <c r="N260" s="59"/>
    </row>
    <row r="261" spans="1:14" s="71" customFormat="1" ht="14.25" customHeight="1" x14ac:dyDescent="0.35">
      <c r="A261" s="75" t="s">
        <v>1037</v>
      </c>
      <c r="B261" s="76" t="s">
        <v>1038</v>
      </c>
      <c r="C261" s="80">
        <v>70000000</v>
      </c>
      <c r="D261" s="80">
        <v>70000000</v>
      </c>
      <c r="E261" s="80">
        <f>SUMIF(Balance!$AB$107:$AB$319,Egresos!A261,Balance!$U$107:$V$319)</f>
        <v>72055010</v>
      </c>
      <c r="F261" s="80">
        <f t="shared" si="27"/>
        <v>-2055010</v>
      </c>
      <c r="G261" s="58"/>
      <c r="H261" s="59"/>
      <c r="I261" s="59"/>
      <c r="J261" s="59"/>
      <c r="K261" s="59"/>
      <c r="L261" s="59"/>
      <c r="M261" s="59"/>
      <c r="N261" s="59"/>
    </row>
    <row r="262" spans="1:14" s="71" customFormat="1" ht="14.25" customHeight="1" x14ac:dyDescent="0.35">
      <c r="A262" s="75" t="s">
        <v>1039</v>
      </c>
      <c r="B262" s="76" t="s">
        <v>1040</v>
      </c>
      <c r="C262" s="80">
        <v>5000000</v>
      </c>
      <c r="D262" s="80">
        <v>5000000</v>
      </c>
      <c r="E262" s="80">
        <f>SUMIF(Balance!$AB$107:$AB$319,Egresos!A262,Balance!$U$107:$V$319)</f>
        <v>0</v>
      </c>
      <c r="F262" s="80">
        <f t="shared" si="27"/>
        <v>5000000</v>
      </c>
      <c r="G262" s="58"/>
      <c r="H262" s="59"/>
      <c r="I262" s="59"/>
      <c r="J262" s="59"/>
      <c r="K262" s="59"/>
      <c r="L262" s="59"/>
      <c r="M262" s="59"/>
      <c r="N262" s="59"/>
    </row>
    <row r="263" spans="1:14" s="71" customFormat="1" ht="14.25" customHeight="1" x14ac:dyDescent="0.35">
      <c r="A263" s="75" t="s">
        <v>1041</v>
      </c>
      <c r="B263" s="76" t="s">
        <v>1042</v>
      </c>
      <c r="C263" s="80">
        <v>100000</v>
      </c>
      <c r="D263" s="80">
        <v>100000</v>
      </c>
      <c r="E263" s="80">
        <f>SUMIF(Balance!$AB$107:$AB$319,Egresos!A263,Balance!$U$107:$V$319)</f>
        <v>0</v>
      </c>
      <c r="F263" s="80">
        <f t="shared" si="27"/>
        <v>100000</v>
      </c>
      <c r="G263" s="58"/>
      <c r="H263" s="59"/>
      <c r="I263" s="59"/>
      <c r="J263" s="59"/>
      <c r="K263" s="59"/>
      <c r="L263" s="59"/>
      <c r="M263" s="59"/>
      <c r="N263" s="59"/>
    </row>
    <row r="264" spans="1:14" s="71" customFormat="1" ht="14.25" customHeight="1" x14ac:dyDescent="0.35">
      <c r="A264" s="75" t="s">
        <v>1043</v>
      </c>
      <c r="B264" s="76" t="s">
        <v>291</v>
      </c>
      <c r="C264" s="80">
        <v>40000000</v>
      </c>
      <c r="D264" s="80">
        <v>40000000</v>
      </c>
      <c r="E264" s="80">
        <f>SUMIF(Balance!$AB$107:$AB$319,Egresos!A264,Balance!$U$107:$V$319)</f>
        <v>39380992</v>
      </c>
      <c r="F264" s="80">
        <f t="shared" si="27"/>
        <v>619008</v>
      </c>
      <c r="G264" s="58"/>
      <c r="H264" s="59"/>
      <c r="I264" s="59"/>
      <c r="J264" s="59"/>
      <c r="K264" s="59"/>
      <c r="L264" s="59"/>
      <c r="M264" s="59"/>
      <c r="N264" s="59"/>
    </row>
    <row r="265" spans="1:14" s="71" customFormat="1" ht="14.25" customHeight="1" x14ac:dyDescent="0.35">
      <c r="A265" s="75" t="s">
        <v>1044</v>
      </c>
      <c r="B265" s="76" t="s">
        <v>293</v>
      </c>
      <c r="C265" s="80">
        <v>20000000</v>
      </c>
      <c r="D265" s="80">
        <v>20000000</v>
      </c>
      <c r="E265" s="80">
        <f>SUMIF(Balance!$AB$107:$AB$319,Egresos!A265,Balance!$U$107:$V$319)</f>
        <v>9359068</v>
      </c>
      <c r="F265" s="80">
        <f t="shared" si="27"/>
        <v>10640932</v>
      </c>
      <c r="G265" s="58"/>
      <c r="H265" s="59"/>
      <c r="I265" s="59"/>
      <c r="J265" s="59"/>
      <c r="K265" s="59"/>
      <c r="L265" s="59"/>
      <c r="M265" s="59"/>
      <c r="N265" s="59"/>
    </row>
    <row r="266" spans="1:14" s="71" customFormat="1" ht="14.25" customHeight="1" x14ac:dyDescent="0.35">
      <c r="A266" s="75" t="s">
        <v>1045</v>
      </c>
      <c r="B266" s="76" t="s">
        <v>295</v>
      </c>
      <c r="C266" s="80">
        <v>75000000</v>
      </c>
      <c r="D266" s="80">
        <v>75000000</v>
      </c>
      <c r="E266" s="80">
        <f>SUMIF(Balance!$AB$107:$AB$319,Egresos!A266,Balance!$U$107:$V$319)</f>
        <v>78272602</v>
      </c>
      <c r="F266" s="80">
        <f t="shared" si="27"/>
        <v>-3272602</v>
      </c>
      <c r="G266" s="58"/>
      <c r="H266" s="59"/>
      <c r="I266" s="59"/>
      <c r="J266" s="59"/>
      <c r="K266" s="59"/>
      <c r="L266" s="59"/>
      <c r="M266" s="59"/>
      <c r="N266" s="59"/>
    </row>
    <row r="267" spans="1:14" s="71" customFormat="1" ht="14.25" customHeight="1" x14ac:dyDescent="0.35">
      <c r="A267" s="75" t="s">
        <v>1046</v>
      </c>
      <c r="B267" s="76" t="s">
        <v>1047</v>
      </c>
      <c r="C267" s="80"/>
      <c r="D267" s="80"/>
      <c r="E267" s="80">
        <f>SUMIF(Balance!$AB$107:$AB$319,Egresos!A267,Balance!$U$107:$V$319)</f>
        <v>0</v>
      </c>
      <c r="F267" s="80">
        <f t="shared" si="27"/>
        <v>0</v>
      </c>
      <c r="G267" s="58"/>
      <c r="H267" s="59"/>
      <c r="I267" s="59"/>
      <c r="J267" s="59"/>
      <c r="K267" s="59"/>
      <c r="L267" s="59"/>
      <c r="M267" s="59"/>
      <c r="N267" s="59"/>
    </row>
    <row r="268" spans="1:14" s="71" customFormat="1" ht="14.25" customHeight="1" x14ac:dyDescent="0.35">
      <c r="A268" s="75" t="s">
        <v>1048</v>
      </c>
      <c r="B268" s="76" t="s">
        <v>347</v>
      </c>
      <c r="C268" s="80"/>
      <c r="D268" s="80"/>
      <c r="E268" s="80">
        <f>SUMIF(Balance!$AB$107:$AB$319,Egresos!A268,Balance!$U$107:$V$319)</f>
        <v>0</v>
      </c>
      <c r="F268" s="80">
        <f t="shared" si="27"/>
        <v>0</v>
      </c>
      <c r="G268" s="58"/>
      <c r="H268" s="59"/>
      <c r="I268" s="59"/>
      <c r="J268" s="59"/>
      <c r="K268" s="59"/>
      <c r="L268" s="59"/>
      <c r="M268" s="59"/>
      <c r="N268" s="59"/>
    </row>
    <row r="269" spans="1:14" s="71" customFormat="1" ht="14.25" customHeight="1" x14ac:dyDescent="0.35">
      <c r="A269" s="72" t="s">
        <v>1049</v>
      </c>
      <c r="B269" s="72" t="s">
        <v>1050</v>
      </c>
      <c r="C269" s="74">
        <f>SUM(C270+C271+C272+C273+C274+C275+C276+C277)</f>
        <v>120000000</v>
      </c>
      <c r="D269" s="74">
        <f>SUM(D270+D271+D272+D273+D274+D275+D276+D277)</f>
        <v>120000000</v>
      </c>
      <c r="E269" s="74">
        <f>SUM(E270+E271+E272+E273+E274+E275+E276+E277)</f>
        <v>462981904</v>
      </c>
      <c r="F269" s="74">
        <f>SUM(F270+F271+F272+F273+F274+F275+F276+F277)</f>
        <v>-342981904</v>
      </c>
      <c r="G269" s="58"/>
      <c r="H269" s="59"/>
      <c r="I269" s="59"/>
      <c r="J269" s="59"/>
      <c r="K269" s="59"/>
      <c r="L269" s="59"/>
      <c r="M269" s="59"/>
      <c r="N269" s="59"/>
    </row>
    <row r="270" spans="1:14" s="71" customFormat="1" ht="14.25" customHeight="1" x14ac:dyDescent="0.35">
      <c r="A270" s="75" t="s">
        <v>1051</v>
      </c>
      <c r="B270" s="76" t="s">
        <v>297</v>
      </c>
      <c r="C270" s="80">
        <v>120000000</v>
      </c>
      <c r="D270" s="80">
        <v>120000000</v>
      </c>
      <c r="E270" s="80">
        <f>SUMIF(Balance!$AB$107:$AB$319,Egresos!A270,Balance!$U$107:$V$319)</f>
        <v>418451973</v>
      </c>
      <c r="F270" s="80">
        <f t="shared" si="27"/>
        <v>-298451973</v>
      </c>
      <c r="G270" s="58"/>
      <c r="H270" s="59"/>
      <c r="I270" s="59"/>
      <c r="J270" s="59"/>
      <c r="K270" s="59"/>
      <c r="L270" s="59"/>
      <c r="M270" s="59"/>
      <c r="N270" s="59"/>
    </row>
    <row r="271" spans="1:14" s="71" customFormat="1" ht="14.25" customHeight="1" x14ac:dyDescent="0.35">
      <c r="A271" s="75" t="s">
        <v>1052</v>
      </c>
      <c r="B271" s="76" t="s">
        <v>1053</v>
      </c>
      <c r="C271" s="92"/>
      <c r="D271" s="92"/>
      <c r="E271" s="80">
        <f>SUMIF(Balance!$AB$107:$AB$319,Egresos!A271,Balance!$U$107:$V$319)</f>
        <v>0</v>
      </c>
      <c r="F271" s="80">
        <f t="shared" si="27"/>
        <v>0</v>
      </c>
      <c r="G271" s="58"/>
      <c r="H271" s="59"/>
      <c r="I271" s="59"/>
      <c r="J271" s="59"/>
      <c r="K271" s="59"/>
      <c r="L271" s="59"/>
      <c r="M271" s="59"/>
      <c r="N271" s="59"/>
    </row>
    <row r="272" spans="1:14" s="71" customFormat="1" ht="14.25" customHeight="1" x14ac:dyDescent="0.35">
      <c r="A272" s="75" t="s">
        <v>1054</v>
      </c>
      <c r="B272" s="76" t="s">
        <v>1055</v>
      </c>
      <c r="C272" s="92"/>
      <c r="D272" s="92"/>
      <c r="E272" s="80">
        <f>SUMIF(Balance!$AB$107:$AB$319,Egresos!A272,Balance!$U$107:$V$319)</f>
        <v>1825036</v>
      </c>
      <c r="F272" s="80">
        <f t="shared" si="27"/>
        <v>-1825036</v>
      </c>
      <c r="G272" s="58"/>
      <c r="H272" s="59"/>
      <c r="I272" s="59"/>
      <c r="J272" s="59"/>
      <c r="K272" s="59"/>
      <c r="L272" s="59"/>
      <c r="M272" s="59"/>
      <c r="N272" s="59"/>
    </row>
    <row r="273" spans="1:14" s="71" customFormat="1" ht="14.25" customHeight="1" x14ac:dyDescent="0.35">
      <c r="A273" s="75" t="s">
        <v>1056</v>
      </c>
      <c r="B273" s="76" t="s">
        <v>1057</v>
      </c>
      <c r="C273" s="92"/>
      <c r="D273" s="92"/>
      <c r="E273" s="80">
        <f>SUMIF(Balance!$AB$107:$AB$319,Egresos!A273,Balance!$U$107:$V$319)</f>
        <v>202300</v>
      </c>
      <c r="F273" s="80">
        <f t="shared" si="27"/>
        <v>-202300</v>
      </c>
      <c r="G273" s="58"/>
      <c r="H273" s="59"/>
      <c r="I273" s="59"/>
      <c r="J273" s="59"/>
      <c r="K273" s="59"/>
      <c r="L273" s="59"/>
      <c r="M273" s="59"/>
      <c r="N273" s="59"/>
    </row>
    <row r="274" spans="1:14" s="71" customFormat="1" ht="14.25" customHeight="1" x14ac:dyDescent="0.35">
      <c r="A274" s="75" t="s">
        <v>1058</v>
      </c>
      <c r="B274" s="76" t="s">
        <v>1059</v>
      </c>
      <c r="C274" s="92"/>
      <c r="D274" s="92"/>
      <c r="E274" s="80">
        <f>SUMIF(Balance!$AB$107:$AB$319,Egresos!A274,Balance!$U$107:$V$319)</f>
        <v>0</v>
      </c>
      <c r="F274" s="80">
        <f t="shared" si="27"/>
        <v>0</v>
      </c>
      <c r="G274" s="58"/>
      <c r="H274" s="59"/>
      <c r="I274" s="59"/>
      <c r="J274" s="59"/>
      <c r="K274" s="59"/>
      <c r="L274" s="59"/>
      <c r="M274" s="59"/>
      <c r="N274" s="59"/>
    </row>
    <row r="275" spans="1:14" s="71" customFormat="1" ht="14.25" customHeight="1" x14ac:dyDescent="0.35">
      <c r="A275" s="75" t="s">
        <v>1060</v>
      </c>
      <c r="B275" s="76" t="s">
        <v>1061</v>
      </c>
      <c r="C275" s="92"/>
      <c r="D275" s="92"/>
      <c r="E275" s="80">
        <f>SUMIF(Balance!$AB$107:$AB$319,Egresos!A275,Balance!$U$107:$V$319)</f>
        <v>0</v>
      </c>
      <c r="F275" s="80">
        <f t="shared" si="27"/>
        <v>0</v>
      </c>
      <c r="G275" s="58"/>
      <c r="H275" s="59"/>
      <c r="I275" s="59"/>
      <c r="J275" s="59"/>
      <c r="K275" s="59"/>
      <c r="L275" s="59"/>
      <c r="M275" s="59"/>
      <c r="N275" s="59"/>
    </row>
    <row r="276" spans="1:14" s="71" customFormat="1" ht="14.25" customHeight="1" x14ac:dyDescent="0.35">
      <c r="A276" s="75" t="s">
        <v>1062</v>
      </c>
      <c r="B276" s="76" t="s">
        <v>1063</v>
      </c>
      <c r="C276" s="92"/>
      <c r="D276" s="92"/>
      <c r="E276" s="80">
        <f>SUMIF(Balance!$AB$107:$AB$319,Egresos!A276,Balance!$U$107:$V$319)</f>
        <v>1917768</v>
      </c>
      <c r="F276" s="80">
        <f t="shared" si="27"/>
        <v>-1917768</v>
      </c>
      <c r="G276" s="58"/>
      <c r="H276" s="59"/>
      <c r="I276" s="59"/>
      <c r="J276" s="59"/>
      <c r="K276" s="59"/>
      <c r="L276" s="59"/>
      <c r="M276" s="59"/>
      <c r="N276" s="59"/>
    </row>
    <row r="277" spans="1:14" s="71" customFormat="1" ht="14.25" customHeight="1" x14ac:dyDescent="0.35">
      <c r="A277" s="75" t="s">
        <v>1064</v>
      </c>
      <c r="B277" s="76" t="s">
        <v>347</v>
      </c>
      <c r="C277" s="92"/>
      <c r="D277" s="92"/>
      <c r="E277" s="80">
        <f>SUMIF(Balance!$AB$107:$AB$319,Egresos!A277,Balance!$U$107:$V$319)</f>
        <v>40584827</v>
      </c>
      <c r="F277" s="80">
        <f t="shared" si="27"/>
        <v>-40584827</v>
      </c>
      <c r="G277" s="58"/>
      <c r="H277" s="59"/>
      <c r="I277" s="59"/>
      <c r="J277" s="59"/>
      <c r="K277" s="59"/>
      <c r="L277" s="59"/>
      <c r="M277" s="59"/>
      <c r="N277" s="59"/>
    </row>
    <row r="278" spans="1:14" s="71" customFormat="1" ht="14.25" customHeight="1" x14ac:dyDescent="0.35">
      <c r="A278" s="72" t="s">
        <v>1065</v>
      </c>
      <c r="B278" s="72" t="s">
        <v>1066</v>
      </c>
      <c r="C278" s="74">
        <f>SUM(C279+C280+C281+C282)</f>
        <v>15000000</v>
      </c>
      <c r="D278" s="74">
        <f>SUM(D279+D280+D281+D282)</f>
        <v>15000000</v>
      </c>
      <c r="E278" s="74">
        <f>SUM(E279+E280+E281+E282)</f>
        <v>21437744</v>
      </c>
      <c r="F278" s="74">
        <f>SUM(F279+F280+F281+F282)</f>
        <v>-6437744</v>
      </c>
      <c r="G278" s="58"/>
      <c r="H278" s="59"/>
      <c r="I278" s="59"/>
      <c r="J278" s="59"/>
      <c r="K278" s="59"/>
      <c r="L278" s="59"/>
      <c r="M278" s="59"/>
      <c r="N278" s="59"/>
    </row>
    <row r="279" spans="1:14" s="71" customFormat="1" ht="14.25" customHeight="1" x14ac:dyDescent="0.35">
      <c r="A279" s="75" t="s">
        <v>1067</v>
      </c>
      <c r="B279" s="76" t="s">
        <v>1068</v>
      </c>
      <c r="C279" s="80">
        <v>15000000</v>
      </c>
      <c r="D279" s="80">
        <v>15000000</v>
      </c>
      <c r="E279" s="80">
        <f>SUMIF(Balance!$AB$107:$AB$319,Egresos!A279,Balance!$U$107:$V$319)</f>
        <v>1654371</v>
      </c>
      <c r="F279" s="80">
        <f t="shared" si="27"/>
        <v>13345629</v>
      </c>
      <c r="G279" s="58"/>
      <c r="H279" s="59"/>
      <c r="I279" s="59"/>
      <c r="J279" s="59"/>
      <c r="K279" s="59"/>
      <c r="L279" s="59"/>
      <c r="M279" s="59"/>
      <c r="N279" s="59"/>
    </row>
    <row r="280" spans="1:14" s="71" customFormat="1" ht="14.25" customHeight="1" x14ac:dyDescent="0.35">
      <c r="A280" s="75" t="s">
        <v>1069</v>
      </c>
      <c r="B280" s="76" t="s">
        <v>1070</v>
      </c>
      <c r="C280" s="92"/>
      <c r="D280" s="92"/>
      <c r="E280" s="80">
        <f>SUMIF(Balance!$AB$107:$AB$319,Egresos!A280,Balance!$U$107:$V$319)</f>
        <v>13775010</v>
      </c>
      <c r="F280" s="80">
        <f t="shared" si="27"/>
        <v>-13775010</v>
      </c>
      <c r="G280" s="58"/>
      <c r="H280" s="59"/>
      <c r="I280" s="59"/>
      <c r="J280" s="59"/>
      <c r="K280" s="59"/>
      <c r="L280" s="59"/>
      <c r="M280" s="59"/>
      <c r="N280" s="59"/>
    </row>
    <row r="281" spans="1:14" s="71" customFormat="1" ht="14.25" customHeight="1" x14ac:dyDescent="0.35">
      <c r="A281" s="75" t="s">
        <v>1071</v>
      </c>
      <c r="B281" s="76" t="s">
        <v>1072</v>
      </c>
      <c r="C281" s="92"/>
      <c r="D281" s="92"/>
      <c r="E281" s="80">
        <f>SUMIF(Balance!$AB$107:$AB$319,Egresos!A281,Balance!$U$107:$V$319)</f>
        <v>0</v>
      </c>
      <c r="F281" s="80">
        <f t="shared" si="27"/>
        <v>0</v>
      </c>
      <c r="G281" s="58"/>
      <c r="H281" s="59"/>
      <c r="I281" s="59"/>
      <c r="J281" s="59"/>
      <c r="K281" s="59"/>
      <c r="L281" s="59"/>
      <c r="M281" s="59"/>
      <c r="N281" s="59"/>
    </row>
    <row r="282" spans="1:14" s="71" customFormat="1" ht="14.25" customHeight="1" x14ac:dyDescent="0.35">
      <c r="A282" s="75" t="s">
        <v>1073</v>
      </c>
      <c r="B282" s="76" t="s">
        <v>347</v>
      </c>
      <c r="C282" s="92"/>
      <c r="D282" s="92"/>
      <c r="E282" s="80">
        <f>SUMIF(Balance!$AB$107:$AB$319,Egresos!A282,Balance!$U$107:$V$319)</f>
        <v>6008363</v>
      </c>
      <c r="F282" s="80">
        <f t="shared" si="27"/>
        <v>-6008363</v>
      </c>
      <c r="G282" s="58"/>
      <c r="H282" s="59"/>
      <c r="I282" s="59"/>
      <c r="J282" s="59"/>
      <c r="K282" s="59"/>
      <c r="L282" s="59"/>
      <c r="M282" s="59"/>
      <c r="N282" s="59"/>
    </row>
    <row r="283" spans="1:14" s="71" customFormat="1" ht="14.25" customHeight="1" x14ac:dyDescent="0.35">
      <c r="A283" s="72" t="s">
        <v>1074</v>
      </c>
      <c r="B283" s="72" t="s">
        <v>1075</v>
      </c>
      <c r="C283" s="74">
        <f>SUM(C284+C285+C286+C287+C288+C289+C290+C291+C292+C293+C294+C295)</f>
        <v>125000000</v>
      </c>
      <c r="D283" s="74">
        <f>SUM(D284+D285+D286+D287+D288+D289+D290+D291+D292+D293+D294+D295)</f>
        <v>125000000</v>
      </c>
      <c r="E283" s="74">
        <f>SUM(E284+E285+E286+E287+E288+E289+E290+E291+E292+E293+E294+E295)</f>
        <v>150801210</v>
      </c>
      <c r="F283" s="74">
        <f>SUM(F284+F285+F286+F287+F288+F289+F290+F291+F292+F293+F294+F295)</f>
        <v>-25801210</v>
      </c>
      <c r="G283" s="58"/>
      <c r="H283" s="59"/>
      <c r="I283" s="59"/>
      <c r="J283" s="59"/>
      <c r="K283" s="59"/>
      <c r="L283" s="59"/>
      <c r="M283" s="59"/>
      <c r="N283" s="59"/>
    </row>
    <row r="284" spans="1:14" s="71" customFormat="1" ht="14.25" customHeight="1" x14ac:dyDescent="0.35">
      <c r="A284" s="75" t="s">
        <v>1076</v>
      </c>
      <c r="B284" s="76" t="s">
        <v>1077</v>
      </c>
      <c r="C284" s="80">
        <v>25000000</v>
      </c>
      <c r="D284" s="80">
        <v>25000000</v>
      </c>
      <c r="E284" s="80">
        <f>SUMIF(Balance!$AB$107:$AB$319,Egresos!A284,Balance!$U$107:$V$319)</f>
        <v>0</v>
      </c>
      <c r="F284" s="80">
        <f t="shared" si="27"/>
        <v>25000000</v>
      </c>
      <c r="G284" s="58"/>
      <c r="H284" s="59"/>
      <c r="I284" s="59"/>
      <c r="J284" s="59"/>
      <c r="K284" s="59"/>
      <c r="L284" s="59"/>
      <c r="M284" s="59"/>
      <c r="N284" s="59"/>
    </row>
    <row r="285" spans="1:14" s="71" customFormat="1" ht="14.25" customHeight="1" x14ac:dyDescent="0.35">
      <c r="A285" s="75" t="s">
        <v>1078</v>
      </c>
      <c r="B285" s="76" t="s">
        <v>299</v>
      </c>
      <c r="C285" s="80">
        <v>60000000</v>
      </c>
      <c r="D285" s="80">
        <v>60000000</v>
      </c>
      <c r="E285" s="80">
        <f>SUMIF(Balance!$AB$107:$AB$319,Egresos!A285,Balance!$U$107:$V$319)</f>
        <v>84717094</v>
      </c>
      <c r="F285" s="80">
        <f t="shared" si="27"/>
        <v>-24717094</v>
      </c>
      <c r="G285" s="58"/>
      <c r="H285" s="59"/>
      <c r="I285" s="59"/>
      <c r="J285" s="59"/>
      <c r="K285" s="59"/>
      <c r="L285" s="59"/>
      <c r="M285" s="59"/>
      <c r="N285" s="59"/>
    </row>
    <row r="286" spans="1:14" s="71" customFormat="1" ht="14.25" customHeight="1" x14ac:dyDescent="0.35">
      <c r="A286" s="75" t="s">
        <v>1079</v>
      </c>
      <c r="B286" s="76" t="s">
        <v>1080</v>
      </c>
      <c r="C286" s="80"/>
      <c r="D286" s="80"/>
      <c r="E286" s="80">
        <f>SUMIF(Balance!$AB$107:$AB$319,Egresos!A286,Balance!$U$107:$V$319)</f>
        <v>0</v>
      </c>
      <c r="F286" s="80">
        <f t="shared" si="27"/>
        <v>0</v>
      </c>
      <c r="G286" s="58"/>
      <c r="H286" s="59"/>
      <c r="I286" s="59"/>
      <c r="J286" s="59"/>
      <c r="K286" s="59"/>
      <c r="L286" s="59"/>
      <c r="M286" s="59"/>
      <c r="N286" s="59"/>
    </row>
    <row r="287" spans="1:14" s="71" customFormat="1" ht="14.25" customHeight="1" x14ac:dyDescent="0.35">
      <c r="A287" s="75" t="s">
        <v>1081</v>
      </c>
      <c r="B287" s="76" t="s">
        <v>1082</v>
      </c>
      <c r="C287" s="80"/>
      <c r="D287" s="80"/>
      <c r="E287" s="80">
        <f>SUMIF(Balance!$AB$107:$AB$319,Egresos!A287,Balance!$U$107:$V$319)</f>
        <v>0</v>
      </c>
      <c r="F287" s="80">
        <f t="shared" si="27"/>
        <v>0</v>
      </c>
      <c r="G287" s="58"/>
      <c r="H287" s="59"/>
      <c r="I287" s="59"/>
      <c r="J287" s="59"/>
      <c r="K287" s="59"/>
      <c r="L287" s="59"/>
      <c r="M287" s="59"/>
      <c r="N287" s="59"/>
    </row>
    <row r="288" spans="1:14" s="71" customFormat="1" ht="14.25" customHeight="1" x14ac:dyDescent="0.35">
      <c r="A288" s="75" t="s">
        <v>1083</v>
      </c>
      <c r="B288" s="76" t="s">
        <v>1084</v>
      </c>
      <c r="C288" s="80"/>
      <c r="D288" s="80"/>
      <c r="E288" s="80">
        <f>SUMIF(Balance!$AB$107:$AB$319,Egresos!A288,Balance!$U$107:$V$319)</f>
        <v>0</v>
      </c>
      <c r="F288" s="80">
        <f t="shared" si="27"/>
        <v>0</v>
      </c>
      <c r="G288" s="58"/>
      <c r="H288" s="59"/>
      <c r="I288" s="59"/>
      <c r="J288" s="59"/>
      <c r="K288" s="59"/>
      <c r="L288" s="59"/>
      <c r="M288" s="59"/>
      <c r="N288" s="59"/>
    </row>
    <row r="289" spans="1:14" s="71" customFormat="1" ht="14.25" customHeight="1" x14ac:dyDescent="0.35">
      <c r="A289" s="75" t="s">
        <v>1085</v>
      </c>
      <c r="B289" s="76" t="s">
        <v>1086</v>
      </c>
      <c r="C289" s="80"/>
      <c r="D289" s="80"/>
      <c r="E289" s="80">
        <f>SUMIF(Balance!$AB$107:$AB$319,Egresos!A289,Balance!$U$107:$V$319)</f>
        <v>0</v>
      </c>
      <c r="F289" s="80">
        <f t="shared" si="27"/>
        <v>0</v>
      </c>
      <c r="G289" s="58"/>
      <c r="H289" s="59"/>
      <c r="I289" s="59"/>
      <c r="J289" s="59"/>
      <c r="K289" s="59"/>
      <c r="L289" s="59"/>
      <c r="M289" s="59"/>
      <c r="N289" s="59"/>
    </row>
    <row r="290" spans="1:14" s="71" customFormat="1" ht="14.25" customHeight="1" x14ac:dyDescent="0.35">
      <c r="A290" s="75" t="s">
        <v>1087</v>
      </c>
      <c r="B290" s="76" t="s">
        <v>1088</v>
      </c>
      <c r="C290" s="80">
        <v>20000000</v>
      </c>
      <c r="D290" s="80">
        <v>20000000</v>
      </c>
      <c r="E290" s="80">
        <f>SUMIF(Balance!$AB$107:$AB$319,Egresos!A290,Balance!$U$107:$V$319)</f>
        <v>1322163</v>
      </c>
      <c r="F290" s="80">
        <f t="shared" si="27"/>
        <v>18677837</v>
      </c>
      <c r="G290" s="58"/>
      <c r="H290" s="59"/>
      <c r="I290" s="59"/>
      <c r="J290" s="59"/>
      <c r="K290" s="59"/>
      <c r="L290" s="59"/>
      <c r="M290" s="59"/>
      <c r="N290" s="59"/>
    </row>
    <row r="291" spans="1:14" s="71" customFormat="1" ht="14.25" customHeight="1" x14ac:dyDescent="0.35">
      <c r="A291" s="75" t="s">
        <v>1089</v>
      </c>
      <c r="B291" s="76" t="s">
        <v>1090</v>
      </c>
      <c r="C291" s="80">
        <v>20000000</v>
      </c>
      <c r="D291" s="80">
        <v>20000000</v>
      </c>
      <c r="E291" s="80">
        <f>SUMIF(Balance!$AB$107:$AB$319,Egresos!A291,Balance!$U$107:$V$319)</f>
        <v>16563314</v>
      </c>
      <c r="F291" s="80">
        <f t="shared" si="27"/>
        <v>3436686</v>
      </c>
      <c r="G291" s="58"/>
      <c r="H291" s="59"/>
      <c r="I291" s="59"/>
      <c r="J291" s="59"/>
      <c r="K291" s="59"/>
      <c r="L291" s="59"/>
      <c r="M291" s="59"/>
      <c r="N291" s="59"/>
    </row>
    <row r="292" spans="1:14" s="71" customFormat="1" ht="14.25" customHeight="1" x14ac:dyDescent="0.35">
      <c r="A292" s="75" t="s">
        <v>1091</v>
      </c>
      <c r="B292" s="76" t="s">
        <v>1092</v>
      </c>
      <c r="C292" s="80"/>
      <c r="D292" s="80"/>
      <c r="E292" s="80">
        <f>SUMIF(Balance!$AB$107:$AB$319,Egresos!A292,Balance!$U$107:$V$319)</f>
        <v>0</v>
      </c>
      <c r="F292" s="80">
        <f t="shared" si="27"/>
        <v>0</v>
      </c>
      <c r="G292" s="58"/>
      <c r="H292" s="59"/>
      <c r="I292" s="59"/>
      <c r="J292" s="59"/>
      <c r="K292" s="59"/>
      <c r="L292" s="59"/>
      <c r="M292" s="59"/>
      <c r="N292" s="59"/>
    </row>
    <row r="293" spans="1:14" s="71" customFormat="1" ht="14.25" customHeight="1" x14ac:dyDescent="0.35">
      <c r="A293" s="75" t="s">
        <v>1093</v>
      </c>
      <c r="B293" s="76" t="s">
        <v>1094</v>
      </c>
      <c r="C293" s="80"/>
      <c r="D293" s="80"/>
      <c r="E293" s="80">
        <f>SUMIF(Balance!$AB$107:$AB$319,Egresos!A293,Balance!$U$107:$V$319)</f>
        <v>454700</v>
      </c>
      <c r="F293" s="80">
        <f t="shared" si="27"/>
        <v>-454700</v>
      </c>
      <c r="G293" s="58"/>
      <c r="H293" s="59"/>
      <c r="I293" s="59"/>
      <c r="J293" s="59"/>
      <c r="K293" s="59"/>
      <c r="L293" s="59"/>
      <c r="M293" s="59"/>
      <c r="N293" s="59"/>
    </row>
    <row r="294" spans="1:14" s="71" customFormat="1" ht="14.25" customHeight="1" x14ac:dyDescent="0.35">
      <c r="A294" s="75" t="s">
        <v>1095</v>
      </c>
      <c r="B294" s="76" t="s">
        <v>1096</v>
      </c>
      <c r="C294" s="80"/>
      <c r="D294" s="80"/>
      <c r="E294" s="80">
        <f>SUMIF(Balance!$AB$107:$AB$319,Egresos!A294,Balance!$U$107:$V$319)</f>
        <v>6836670</v>
      </c>
      <c r="F294" s="80">
        <f t="shared" si="27"/>
        <v>-6836670</v>
      </c>
      <c r="G294" s="58"/>
      <c r="H294" s="59"/>
      <c r="I294" s="59"/>
      <c r="J294" s="59"/>
      <c r="K294" s="59"/>
      <c r="L294" s="59"/>
      <c r="M294" s="59"/>
      <c r="N294" s="59"/>
    </row>
    <row r="295" spans="1:14" s="71" customFormat="1" ht="14.25" customHeight="1" x14ac:dyDescent="0.35">
      <c r="A295" s="75" t="s">
        <v>1097</v>
      </c>
      <c r="B295" s="76" t="s">
        <v>347</v>
      </c>
      <c r="C295" s="80"/>
      <c r="D295" s="80"/>
      <c r="E295" s="80">
        <f>SUMIF(Balance!$AB$107:$AB$319,Egresos!A295,Balance!$U$107:$V$319)</f>
        <v>40907269</v>
      </c>
      <c r="F295" s="80">
        <f t="shared" si="27"/>
        <v>-40907269</v>
      </c>
      <c r="G295" s="58"/>
      <c r="H295" s="59"/>
      <c r="I295" s="59"/>
      <c r="J295" s="59"/>
      <c r="K295" s="59"/>
      <c r="L295" s="59"/>
      <c r="M295" s="59"/>
      <c r="N295" s="59"/>
    </row>
    <row r="296" spans="1:14" s="71" customFormat="1" ht="14.25" customHeight="1" x14ac:dyDescent="0.35">
      <c r="A296" s="72" t="s">
        <v>1098</v>
      </c>
      <c r="B296" s="72" t="s">
        <v>1099</v>
      </c>
      <c r="C296" s="74">
        <f>SUM(C297+C298+C299+C300+C301+C302+C303)</f>
        <v>60000000</v>
      </c>
      <c r="D296" s="74">
        <f>SUM(D297+D298+D299+D300+D301+D302+D303)</f>
        <v>60000000</v>
      </c>
      <c r="E296" s="74">
        <f>SUM(E297+E298+E299+E300+E301+E302+E303)</f>
        <v>55735235</v>
      </c>
      <c r="F296" s="74">
        <f>SUM(F297+F298+F299+F300+F301+F302+F303)</f>
        <v>4264765</v>
      </c>
      <c r="G296" s="58"/>
      <c r="H296" s="59"/>
      <c r="I296" s="59"/>
      <c r="J296" s="59"/>
      <c r="K296" s="59"/>
      <c r="L296" s="59"/>
      <c r="M296" s="59"/>
      <c r="N296" s="59"/>
    </row>
    <row r="297" spans="1:14" s="71" customFormat="1" ht="14.25" customHeight="1" x14ac:dyDescent="0.35">
      <c r="A297" s="75" t="s">
        <v>1100</v>
      </c>
      <c r="B297" s="76" t="s">
        <v>1101</v>
      </c>
      <c r="C297" s="80"/>
      <c r="D297" s="80"/>
      <c r="E297" s="80">
        <f>SUMIF(Balance!$AB$107:$AB$319,Egresos!A297,Balance!$U$107:$V$319)</f>
        <v>0</v>
      </c>
      <c r="F297" s="80">
        <f t="shared" si="27"/>
        <v>0</v>
      </c>
      <c r="G297" s="58"/>
      <c r="H297" s="59"/>
      <c r="I297" s="59"/>
      <c r="J297" s="59"/>
      <c r="K297" s="59"/>
      <c r="L297" s="59"/>
      <c r="M297" s="59"/>
      <c r="N297" s="59"/>
    </row>
    <row r="298" spans="1:14" s="71" customFormat="1" ht="14.25" customHeight="1" x14ac:dyDescent="0.35">
      <c r="A298" s="75" t="s">
        <v>1102</v>
      </c>
      <c r="B298" s="76" t="s">
        <v>1103</v>
      </c>
      <c r="C298" s="80"/>
      <c r="D298" s="80"/>
      <c r="E298" s="80">
        <f>SUMIF(Balance!$AB$107:$AB$319,Egresos!A298,Balance!$U$107:$V$319)</f>
        <v>0</v>
      </c>
      <c r="F298" s="80">
        <f t="shared" si="27"/>
        <v>0</v>
      </c>
      <c r="G298" s="58"/>
      <c r="H298" s="59"/>
      <c r="I298" s="59"/>
      <c r="J298" s="59"/>
      <c r="K298" s="59"/>
      <c r="L298" s="59"/>
      <c r="M298" s="59"/>
      <c r="N298" s="59"/>
    </row>
    <row r="299" spans="1:14" s="71" customFormat="1" ht="14.25" customHeight="1" x14ac:dyDescent="0.35">
      <c r="A299" s="75" t="s">
        <v>1104</v>
      </c>
      <c r="B299" s="76" t="s">
        <v>1105</v>
      </c>
      <c r="C299" s="80"/>
      <c r="D299" s="80"/>
      <c r="E299" s="80">
        <f>SUMIF(Balance!$AB$107:$AB$319,Egresos!A299,Balance!$U$107:$V$319)</f>
        <v>0</v>
      </c>
      <c r="F299" s="80">
        <f t="shared" si="27"/>
        <v>0</v>
      </c>
      <c r="G299" s="58"/>
      <c r="H299" s="59"/>
      <c r="I299" s="59"/>
      <c r="J299" s="59"/>
      <c r="K299" s="59"/>
      <c r="L299" s="59"/>
      <c r="M299" s="59"/>
      <c r="N299" s="59"/>
    </row>
    <row r="300" spans="1:14" s="71" customFormat="1" ht="14.25" customHeight="1" x14ac:dyDescent="0.35">
      <c r="A300" s="75" t="s">
        <v>1106</v>
      </c>
      <c r="B300" s="76" t="s">
        <v>1107</v>
      </c>
      <c r="C300" s="80"/>
      <c r="D300" s="80"/>
      <c r="E300" s="80">
        <f>SUMIF(Balance!$AB$107:$AB$319,Egresos!A300,Balance!$U$107:$V$319)</f>
        <v>0</v>
      </c>
      <c r="F300" s="80">
        <f t="shared" si="27"/>
        <v>0</v>
      </c>
      <c r="G300" s="58"/>
      <c r="H300" s="59"/>
      <c r="I300" s="59"/>
      <c r="J300" s="59"/>
      <c r="K300" s="59"/>
      <c r="L300" s="59"/>
      <c r="M300" s="59"/>
      <c r="N300" s="59"/>
    </row>
    <row r="301" spans="1:14" s="71" customFormat="1" ht="14.25" customHeight="1" x14ac:dyDescent="0.35">
      <c r="A301" s="75" t="s">
        <v>1108</v>
      </c>
      <c r="B301" s="76" t="s">
        <v>1109</v>
      </c>
      <c r="C301" s="80"/>
      <c r="D301" s="80"/>
      <c r="E301" s="80">
        <f>SUMIF(Balance!$AB$107:$AB$319,Egresos!A301,Balance!$U$107:$V$319)</f>
        <v>0</v>
      </c>
      <c r="F301" s="80">
        <f t="shared" si="27"/>
        <v>0</v>
      </c>
      <c r="G301" s="58"/>
      <c r="H301" s="59"/>
      <c r="I301" s="59"/>
      <c r="J301" s="59"/>
      <c r="K301" s="59"/>
      <c r="L301" s="59"/>
      <c r="M301" s="59"/>
      <c r="N301" s="59"/>
    </row>
    <row r="302" spans="1:14" s="71" customFormat="1" ht="14.25" customHeight="1" x14ac:dyDescent="0.35">
      <c r="A302" s="75" t="s">
        <v>1110</v>
      </c>
      <c r="B302" s="76" t="s">
        <v>1111</v>
      </c>
      <c r="C302" s="80">
        <v>60000000</v>
      </c>
      <c r="D302" s="80">
        <v>60000000</v>
      </c>
      <c r="E302" s="80">
        <f>SUMIF(Balance!$AB$107:$AB$319,Egresos!A302,Balance!$U$107:$V$319)</f>
        <v>55735235</v>
      </c>
      <c r="F302" s="80">
        <f t="shared" si="27"/>
        <v>4264765</v>
      </c>
      <c r="G302" s="58"/>
      <c r="H302" s="59"/>
      <c r="I302" s="59"/>
      <c r="J302" s="59"/>
      <c r="K302" s="59"/>
      <c r="L302" s="59"/>
      <c r="M302" s="59"/>
      <c r="N302" s="59"/>
    </row>
    <row r="303" spans="1:14" s="71" customFormat="1" ht="14.25" customHeight="1" x14ac:dyDescent="0.35">
      <c r="A303" s="75" t="s">
        <v>1112</v>
      </c>
      <c r="B303" s="76" t="s">
        <v>347</v>
      </c>
      <c r="C303" s="80"/>
      <c r="D303" s="80"/>
      <c r="E303" s="80">
        <f>SUMIF(Balance!$AB$107:$AB$319,Egresos!A303,Balance!$U$107:$V$319)</f>
        <v>0</v>
      </c>
      <c r="F303" s="80">
        <f t="shared" si="27"/>
        <v>0</v>
      </c>
      <c r="G303" s="58"/>
      <c r="H303" s="59"/>
      <c r="I303" s="59"/>
      <c r="J303" s="59"/>
      <c r="K303" s="59"/>
      <c r="L303" s="59"/>
      <c r="M303" s="59"/>
      <c r="N303" s="59"/>
    </row>
    <row r="304" spans="1:14" s="71" customFormat="1" ht="14.25" customHeight="1" x14ac:dyDescent="0.35">
      <c r="A304" s="72" t="s">
        <v>1113</v>
      </c>
      <c r="B304" s="72" t="s">
        <v>1114</v>
      </c>
      <c r="C304" s="74">
        <f>SUM(C305+C306+C307+C308+C309)</f>
        <v>25000000</v>
      </c>
      <c r="D304" s="74">
        <f>SUM(D305+D306+D307+D308+D309)</f>
        <v>25000000</v>
      </c>
      <c r="E304" s="74">
        <f>SUM(E305+E306+E307+E308+E309)</f>
        <v>71611</v>
      </c>
      <c r="F304" s="74">
        <f>SUM(F305+F306+F307+F308+F309)</f>
        <v>24928389</v>
      </c>
      <c r="G304" s="58"/>
      <c r="H304" s="59"/>
      <c r="I304" s="59"/>
      <c r="J304" s="59"/>
      <c r="K304" s="59"/>
      <c r="L304" s="59"/>
      <c r="M304" s="59"/>
      <c r="N304" s="59"/>
    </row>
    <row r="305" spans="1:14" s="71" customFormat="1" ht="14.25" customHeight="1" x14ac:dyDescent="0.35">
      <c r="A305" s="75" t="s">
        <v>1115</v>
      </c>
      <c r="B305" s="76" t="s">
        <v>1116</v>
      </c>
      <c r="C305" s="92"/>
      <c r="D305" s="92"/>
      <c r="E305" s="80">
        <f>SUMIF(Balance!$AB$107:$AB$319,Egresos!A305,Balance!$U$107:$V$319)</f>
        <v>0</v>
      </c>
      <c r="F305" s="80">
        <f t="shared" si="27"/>
        <v>0</v>
      </c>
      <c r="G305" s="58"/>
      <c r="H305" s="59"/>
      <c r="I305" s="59"/>
      <c r="J305" s="59"/>
      <c r="K305" s="59"/>
      <c r="L305" s="59"/>
      <c r="M305" s="59"/>
      <c r="N305" s="59"/>
    </row>
    <row r="306" spans="1:14" s="71" customFormat="1" ht="14.25" customHeight="1" x14ac:dyDescent="0.35">
      <c r="A306" s="75" t="s">
        <v>1117</v>
      </c>
      <c r="B306" s="76" t="s">
        <v>303</v>
      </c>
      <c r="C306" s="80">
        <v>25000000</v>
      </c>
      <c r="D306" s="80">
        <v>25000000</v>
      </c>
      <c r="E306" s="80">
        <f>SUMIF(Balance!$AB$107:$AB$319,Egresos!A306,Balance!$U$107:$V$319)</f>
        <v>0</v>
      </c>
      <c r="F306" s="80">
        <f t="shared" ref="F306:F321" si="28">+D306-E306</f>
        <v>25000000</v>
      </c>
      <c r="G306" s="58"/>
      <c r="H306" s="59"/>
      <c r="I306" s="59"/>
      <c r="J306" s="59"/>
      <c r="K306" s="59"/>
      <c r="L306" s="59"/>
      <c r="M306" s="59"/>
      <c r="N306" s="59"/>
    </row>
    <row r="307" spans="1:14" s="71" customFormat="1" ht="14.25" customHeight="1" x14ac:dyDescent="0.35">
      <c r="A307" s="75" t="s">
        <v>1118</v>
      </c>
      <c r="B307" s="76" t="s">
        <v>1119</v>
      </c>
      <c r="C307" s="92"/>
      <c r="D307" s="92"/>
      <c r="E307" s="80">
        <f>SUMIF(Balance!$AB$107:$AB$319,Egresos!A307,Balance!$U$107:$V$319)</f>
        <v>0</v>
      </c>
      <c r="F307" s="80">
        <f t="shared" si="28"/>
        <v>0</v>
      </c>
      <c r="G307" s="58"/>
      <c r="H307" s="59"/>
      <c r="I307" s="59"/>
      <c r="J307" s="59"/>
      <c r="K307" s="59"/>
      <c r="L307" s="59"/>
      <c r="M307" s="59"/>
      <c r="N307" s="59"/>
    </row>
    <row r="308" spans="1:14" s="71" customFormat="1" ht="14.25" customHeight="1" x14ac:dyDescent="0.35">
      <c r="A308" s="75" t="s">
        <v>1120</v>
      </c>
      <c r="B308" s="76" t="s">
        <v>1121</v>
      </c>
      <c r="C308" s="92"/>
      <c r="D308" s="92"/>
      <c r="E308" s="80">
        <f>SUMIF(Balance!$AB$107:$AB$319,Egresos!A308,Balance!$U$107:$V$319)</f>
        <v>71611</v>
      </c>
      <c r="F308" s="80">
        <f t="shared" si="28"/>
        <v>-71611</v>
      </c>
      <c r="G308" s="58"/>
      <c r="H308" s="59"/>
      <c r="I308" s="59"/>
      <c r="J308" s="59"/>
      <c r="K308" s="59"/>
      <c r="L308" s="59"/>
      <c r="M308" s="59"/>
      <c r="N308" s="59"/>
    </row>
    <row r="309" spans="1:14" s="71" customFormat="1" ht="14.25" customHeight="1" x14ac:dyDescent="0.35">
      <c r="A309" s="75" t="s">
        <v>1122</v>
      </c>
      <c r="B309" s="76" t="s">
        <v>347</v>
      </c>
      <c r="C309" s="92"/>
      <c r="D309" s="92"/>
      <c r="E309" s="80">
        <f>SUMIF(Balance!$AB$107:$AB$319,Egresos!A309,Balance!$U$107:$V$319)</f>
        <v>0</v>
      </c>
      <c r="F309" s="80">
        <f t="shared" si="28"/>
        <v>0</v>
      </c>
      <c r="G309" s="58"/>
      <c r="H309" s="59"/>
      <c r="I309" s="59"/>
      <c r="J309" s="59"/>
      <c r="K309" s="59"/>
      <c r="L309" s="59"/>
      <c r="M309" s="59"/>
      <c r="N309" s="59"/>
    </row>
    <row r="310" spans="1:14" s="71" customFormat="1" ht="14.25" customHeight="1" x14ac:dyDescent="0.35">
      <c r="A310" s="72" t="s">
        <v>1123</v>
      </c>
      <c r="B310" s="72" t="s">
        <v>1124</v>
      </c>
      <c r="C310" s="74">
        <f>SUM(C311+C312+C313+C314)</f>
        <v>170000000</v>
      </c>
      <c r="D310" s="74">
        <f>SUM(D311+D312+D313+D314)</f>
        <v>170000000</v>
      </c>
      <c r="E310" s="74">
        <f>SUM(E311+E312+E313+E314)</f>
        <v>139376700</v>
      </c>
      <c r="F310" s="74">
        <f>SUM(F311+F312+F313+F314)</f>
        <v>30623300</v>
      </c>
      <c r="G310" s="58"/>
      <c r="H310" s="59"/>
      <c r="I310" s="59"/>
      <c r="J310" s="59"/>
      <c r="K310" s="59"/>
      <c r="L310" s="59"/>
      <c r="M310" s="59"/>
      <c r="N310" s="59"/>
    </row>
    <row r="311" spans="1:14" s="71" customFormat="1" ht="14.25" customHeight="1" x14ac:dyDescent="0.35">
      <c r="A311" s="75" t="s">
        <v>1125</v>
      </c>
      <c r="B311" s="76" t="s">
        <v>1126</v>
      </c>
      <c r="C311" s="80"/>
      <c r="D311" s="80"/>
      <c r="E311" s="80">
        <f>SUMIF(Balance!$AB$107:$AB$319,Egresos!A311,Balance!$U$107:$V$319)</f>
        <v>36288000</v>
      </c>
      <c r="F311" s="80">
        <f t="shared" si="28"/>
        <v>-36288000</v>
      </c>
      <c r="G311" s="58"/>
      <c r="H311" s="59"/>
      <c r="I311" s="59"/>
      <c r="J311" s="59"/>
      <c r="K311" s="59"/>
      <c r="L311" s="59"/>
      <c r="M311" s="59"/>
      <c r="N311" s="59"/>
    </row>
    <row r="312" spans="1:14" s="71" customFormat="1" ht="14.25" customHeight="1" x14ac:dyDescent="0.35">
      <c r="A312" s="75" t="s">
        <v>1127</v>
      </c>
      <c r="B312" s="76" t="s">
        <v>1128</v>
      </c>
      <c r="C312" s="80">
        <v>100000000</v>
      </c>
      <c r="D312" s="80">
        <v>100000000</v>
      </c>
      <c r="E312" s="80">
        <f>SUMIF(Balance!$AB$107:$AB$319,Egresos!A312,Balance!$U$107:$V$319)</f>
        <v>0</v>
      </c>
      <c r="F312" s="80">
        <f t="shared" si="28"/>
        <v>100000000</v>
      </c>
      <c r="G312" s="58"/>
      <c r="H312" s="59"/>
      <c r="I312" s="59"/>
      <c r="J312" s="59"/>
      <c r="K312" s="59"/>
      <c r="L312" s="59"/>
      <c r="M312" s="59"/>
      <c r="N312" s="59"/>
    </row>
    <row r="313" spans="1:14" s="71" customFormat="1" ht="14.25" customHeight="1" x14ac:dyDescent="0.35">
      <c r="A313" s="75" t="s">
        <v>1129</v>
      </c>
      <c r="B313" s="76" t="s">
        <v>1130</v>
      </c>
      <c r="C313" s="80">
        <v>70000000</v>
      </c>
      <c r="D313" s="80">
        <v>70000000</v>
      </c>
      <c r="E313" s="80">
        <f>SUMIF(Balance!$AB$107:$AB$319,Egresos!A313,Balance!$U$107:$V$319)</f>
        <v>103088700</v>
      </c>
      <c r="F313" s="80">
        <f t="shared" si="28"/>
        <v>-33088700</v>
      </c>
      <c r="G313" s="58"/>
      <c r="H313" s="59"/>
      <c r="I313" s="59"/>
      <c r="J313" s="59"/>
      <c r="K313" s="59"/>
      <c r="L313" s="59"/>
      <c r="M313" s="59"/>
      <c r="N313" s="59"/>
    </row>
    <row r="314" spans="1:14" s="71" customFormat="1" ht="14.25" customHeight="1" x14ac:dyDescent="0.35">
      <c r="A314" s="75" t="s">
        <v>1131</v>
      </c>
      <c r="B314" s="76" t="s">
        <v>347</v>
      </c>
      <c r="C314" s="80"/>
      <c r="D314" s="80"/>
      <c r="E314" s="80">
        <f>SUMIF(Balance!$AB$107:$AB$319,Egresos!A314,Balance!$U$107:$V$319)</f>
        <v>0</v>
      </c>
      <c r="F314" s="80">
        <f t="shared" si="28"/>
        <v>0</v>
      </c>
      <c r="G314" s="58"/>
      <c r="H314" s="59"/>
      <c r="I314" s="59"/>
      <c r="J314" s="59"/>
      <c r="K314" s="59"/>
      <c r="L314" s="59"/>
      <c r="M314" s="59"/>
      <c r="N314" s="59"/>
    </row>
    <row r="315" spans="1:14" s="71" customFormat="1" ht="14.25" customHeight="1" x14ac:dyDescent="0.35">
      <c r="A315" s="72" t="s">
        <v>1132</v>
      </c>
      <c r="B315" s="72" t="s">
        <v>1133</v>
      </c>
      <c r="C315" s="74">
        <f>SUM(C316+C317+C318+C319+C320+C321)</f>
        <v>1755000000</v>
      </c>
      <c r="D315" s="74">
        <f>SUM(D316+D317+D318+D319+D320+D321)</f>
        <v>1755000000</v>
      </c>
      <c r="E315" s="74">
        <f>SUM(E316+E317+E318+E319+E320+E321)</f>
        <v>181448845</v>
      </c>
      <c r="F315" s="74">
        <f>SUM(F316+F317+F318+F319+F320+F321)</f>
        <v>1573551155</v>
      </c>
      <c r="G315" s="58"/>
      <c r="H315" s="59"/>
      <c r="I315" s="59"/>
      <c r="J315" s="59"/>
      <c r="K315" s="59"/>
      <c r="L315" s="59"/>
      <c r="M315" s="59"/>
      <c r="N315" s="59"/>
    </row>
    <row r="316" spans="1:14" s="71" customFormat="1" ht="14.25" customHeight="1" x14ac:dyDescent="0.35">
      <c r="A316" s="75" t="s">
        <v>1134</v>
      </c>
      <c r="B316" s="76" t="s">
        <v>1135</v>
      </c>
      <c r="C316" s="80">
        <v>25000000</v>
      </c>
      <c r="D316" s="80">
        <v>25000000</v>
      </c>
      <c r="E316" s="80">
        <f>SUMIF(Balance!$AB$107:$AB$319,Egresos!A316,Balance!$U$107:$V$319)</f>
        <v>10627671</v>
      </c>
      <c r="F316" s="80">
        <f t="shared" si="28"/>
        <v>14372329</v>
      </c>
      <c r="G316" s="58"/>
      <c r="H316" s="59"/>
      <c r="I316" s="59"/>
      <c r="J316" s="59"/>
      <c r="K316" s="59"/>
      <c r="L316" s="59"/>
      <c r="M316" s="59"/>
      <c r="N316" s="59"/>
    </row>
    <row r="317" spans="1:14" s="71" customFormat="1" ht="14.25" customHeight="1" x14ac:dyDescent="0.35">
      <c r="A317" s="75" t="s">
        <v>1136</v>
      </c>
      <c r="B317" s="76" t="s">
        <v>1137</v>
      </c>
      <c r="C317" s="80"/>
      <c r="D317" s="80"/>
      <c r="E317" s="80">
        <f>SUMIF(Balance!$AB$107:$AB$319,Egresos!A317,Balance!$U$107:$V$319)</f>
        <v>0</v>
      </c>
      <c r="F317" s="80">
        <f t="shared" si="28"/>
        <v>0</v>
      </c>
      <c r="G317" s="58"/>
      <c r="H317" s="59"/>
      <c r="I317" s="59"/>
      <c r="J317" s="59"/>
      <c r="K317" s="59"/>
      <c r="L317" s="59"/>
      <c r="M317" s="59"/>
      <c r="N317" s="59"/>
    </row>
    <row r="318" spans="1:14" s="71" customFormat="1" ht="14.25" customHeight="1" x14ac:dyDescent="0.35">
      <c r="A318" s="75" t="s">
        <v>1138</v>
      </c>
      <c r="B318" s="76" t="s">
        <v>1139</v>
      </c>
      <c r="C318" s="80">
        <v>130000000</v>
      </c>
      <c r="D318" s="80">
        <v>130000000</v>
      </c>
      <c r="E318" s="80">
        <f>SUMIF(Balance!$AB$107:$AB$319,Egresos!A318,Balance!$U$107:$V$319)</f>
        <v>170284174</v>
      </c>
      <c r="F318" s="80">
        <f t="shared" si="28"/>
        <v>-40284174</v>
      </c>
      <c r="G318" s="58"/>
      <c r="H318" s="59"/>
      <c r="I318" s="59"/>
      <c r="J318" s="59"/>
      <c r="K318" s="59"/>
      <c r="L318" s="59"/>
      <c r="M318" s="59"/>
      <c r="N318" s="59"/>
    </row>
    <row r="319" spans="1:14" s="71" customFormat="1" ht="14.25" customHeight="1" x14ac:dyDescent="0.35">
      <c r="A319" s="75" t="s">
        <v>1140</v>
      </c>
      <c r="B319" s="76" t="s">
        <v>1141</v>
      </c>
      <c r="C319" s="80"/>
      <c r="D319" s="80"/>
      <c r="E319" s="80">
        <f>SUMIF(Balance!$AB$107:$AB$319,Egresos!A319,Balance!$U$107:$V$319)</f>
        <v>0</v>
      </c>
      <c r="F319" s="80">
        <f t="shared" si="28"/>
        <v>0</v>
      </c>
      <c r="G319" s="58"/>
      <c r="H319" s="59"/>
      <c r="I319" s="59"/>
      <c r="J319" s="59"/>
      <c r="K319" s="59"/>
      <c r="L319" s="59"/>
      <c r="M319" s="59"/>
      <c r="N319" s="59"/>
    </row>
    <row r="320" spans="1:14" s="71" customFormat="1" ht="14.25" customHeight="1" x14ac:dyDescent="0.35">
      <c r="A320" s="75" t="s">
        <v>1142</v>
      </c>
      <c r="B320" s="76" t="s">
        <v>1143</v>
      </c>
      <c r="C320" s="80"/>
      <c r="D320" s="80"/>
      <c r="E320" s="80">
        <f>SUMIF(Balance!$AB$107:$AB$319,Egresos!A320,Balance!$U$107:$V$319)</f>
        <v>0</v>
      </c>
      <c r="F320" s="80">
        <f t="shared" si="28"/>
        <v>0</v>
      </c>
      <c r="G320" s="58"/>
      <c r="H320" s="59"/>
      <c r="I320" s="59"/>
      <c r="J320" s="59"/>
      <c r="K320" s="59"/>
      <c r="L320" s="59"/>
      <c r="M320" s="59"/>
      <c r="N320" s="59"/>
    </row>
    <row r="321" spans="1:14" s="71" customFormat="1" ht="14.25" customHeight="1" x14ac:dyDescent="0.35">
      <c r="A321" s="75" t="s">
        <v>1144</v>
      </c>
      <c r="B321" s="76" t="s">
        <v>347</v>
      </c>
      <c r="C321" s="80">
        <v>1600000000</v>
      </c>
      <c r="D321" s="80">
        <v>1600000000</v>
      </c>
      <c r="E321" s="80">
        <f>SUMIF(Balance!$AB$107:$AB$319,Egresos!A321,Balance!$U$107:$V$319)</f>
        <v>537000</v>
      </c>
      <c r="F321" s="80">
        <f t="shared" si="28"/>
        <v>1599463000</v>
      </c>
      <c r="G321" s="58"/>
      <c r="H321" s="59"/>
      <c r="I321" s="59"/>
      <c r="J321" s="59"/>
      <c r="K321" s="59"/>
      <c r="L321" s="59"/>
      <c r="M321" s="59"/>
      <c r="N321" s="59"/>
    </row>
    <row r="322" spans="1:14" s="71" customFormat="1" ht="14.25" customHeight="1" x14ac:dyDescent="0.35">
      <c r="A322" s="66" t="s">
        <v>1145</v>
      </c>
      <c r="B322" s="66" t="s">
        <v>1146</v>
      </c>
      <c r="C322" s="68">
        <f>SUM(C323+C325)</f>
        <v>130000000</v>
      </c>
      <c r="D322" s="68">
        <f>SUM(D323+D325)</f>
        <v>130000000</v>
      </c>
      <c r="E322" s="68">
        <f>SUM(E323+E325)</f>
        <v>43683089</v>
      </c>
      <c r="F322" s="68">
        <f>SUM(F323+F325)</f>
        <v>86316911</v>
      </c>
      <c r="G322" s="69" t="s">
        <v>319</v>
      </c>
      <c r="H322" s="59"/>
      <c r="I322" s="59"/>
      <c r="J322" s="59"/>
      <c r="K322" s="59"/>
      <c r="L322" s="59"/>
      <c r="M322" s="59"/>
      <c r="N322" s="59"/>
    </row>
    <row r="323" spans="1:14" s="71" customFormat="1" ht="14.25" customHeight="1" x14ac:dyDescent="0.35">
      <c r="A323" s="72" t="s">
        <v>1147</v>
      </c>
      <c r="B323" s="72" t="s">
        <v>1148</v>
      </c>
      <c r="C323" s="74">
        <f>SUM(C324)</f>
        <v>0</v>
      </c>
      <c r="D323" s="74">
        <f>SUM(D324)</f>
        <v>0</v>
      </c>
      <c r="E323" s="74">
        <f>SUM(E324)</f>
        <v>0</v>
      </c>
      <c r="F323" s="74">
        <f>SUM(F324)</f>
        <v>0</v>
      </c>
      <c r="G323" s="58"/>
      <c r="H323" s="59"/>
      <c r="I323" s="59"/>
      <c r="J323" s="59"/>
      <c r="K323" s="59"/>
      <c r="L323" s="59"/>
      <c r="M323" s="59"/>
      <c r="N323" s="59"/>
    </row>
    <row r="324" spans="1:14" s="71" customFormat="1" ht="14.25" customHeight="1" x14ac:dyDescent="0.35">
      <c r="A324" s="75" t="s">
        <v>1149</v>
      </c>
      <c r="B324" s="76" t="s">
        <v>1150</v>
      </c>
      <c r="C324" s="92"/>
      <c r="D324" s="92"/>
      <c r="E324" s="80">
        <f>SUMIF(Balance!$AB$107:$AB$319,Egresos!A324,Balance!$U$107:$V$319)</f>
        <v>0</v>
      </c>
      <c r="F324" s="92"/>
      <c r="G324" s="58"/>
      <c r="H324" s="59"/>
      <c r="I324" s="59"/>
      <c r="J324" s="59"/>
      <c r="K324" s="59"/>
      <c r="L324" s="59"/>
      <c r="M324" s="59"/>
      <c r="N324" s="59"/>
    </row>
    <row r="325" spans="1:14" s="71" customFormat="1" ht="14.25" customHeight="1" x14ac:dyDescent="0.35">
      <c r="A325" s="72" t="s">
        <v>1151</v>
      </c>
      <c r="B325" s="73" t="s">
        <v>1152</v>
      </c>
      <c r="C325" s="74">
        <f>C326+C327</f>
        <v>130000000</v>
      </c>
      <c r="D325" s="74">
        <f>D326+D327</f>
        <v>130000000</v>
      </c>
      <c r="E325" s="74">
        <f>E326+E327</f>
        <v>43683089</v>
      </c>
      <c r="F325" s="74">
        <f>F326+F327</f>
        <v>86316911</v>
      </c>
      <c r="G325" s="58"/>
      <c r="H325" s="59"/>
      <c r="I325" s="59"/>
      <c r="J325" s="59"/>
      <c r="K325" s="59"/>
      <c r="L325" s="59"/>
      <c r="M325" s="59"/>
      <c r="N325" s="59"/>
    </row>
    <row r="326" spans="1:14" s="71" customFormat="1" ht="14.25" customHeight="1" x14ac:dyDescent="0.35">
      <c r="A326" s="75" t="s">
        <v>1153</v>
      </c>
      <c r="B326" s="76" t="s">
        <v>1154</v>
      </c>
      <c r="C326" s="80">
        <v>80000000</v>
      </c>
      <c r="D326" s="80">
        <v>80000000</v>
      </c>
      <c r="E326" s="80">
        <f>SUMIF(Balance!$AB$107:$AB$319,Egresos!A326,Balance!$U$107:$V$319)</f>
        <v>0</v>
      </c>
      <c r="F326" s="80">
        <f t="shared" ref="F326:F327" si="29">+D326-E326</f>
        <v>80000000</v>
      </c>
      <c r="G326" s="58"/>
      <c r="H326" s="59"/>
      <c r="I326" s="59"/>
      <c r="J326" s="59"/>
      <c r="K326" s="59"/>
      <c r="L326" s="59"/>
      <c r="M326" s="59"/>
      <c r="N326" s="59"/>
    </row>
    <row r="327" spans="1:14" s="71" customFormat="1" ht="14.25" customHeight="1" x14ac:dyDescent="0.35">
      <c r="A327" s="75" t="s">
        <v>1155</v>
      </c>
      <c r="B327" s="76" t="s">
        <v>1156</v>
      </c>
      <c r="C327" s="80">
        <v>50000000</v>
      </c>
      <c r="D327" s="80">
        <v>50000000</v>
      </c>
      <c r="E327" s="80">
        <f>SUMIF(Balance!$AB$107:$AB$319,Egresos!A327,Balance!$U$107:$V$319)</f>
        <v>43683089</v>
      </c>
      <c r="F327" s="80">
        <f t="shared" si="29"/>
        <v>6316911</v>
      </c>
      <c r="G327" s="58"/>
      <c r="H327" s="59"/>
      <c r="I327" s="59"/>
      <c r="J327" s="59"/>
      <c r="K327" s="59"/>
      <c r="L327" s="59"/>
      <c r="M327" s="59"/>
      <c r="N327" s="59"/>
    </row>
    <row r="328" spans="1:14" s="71" customFormat="1" ht="14.25" customHeight="1" x14ac:dyDescent="0.35">
      <c r="A328" s="66" t="s">
        <v>1157</v>
      </c>
      <c r="B328" s="67" t="s">
        <v>1158</v>
      </c>
      <c r="C328" s="68">
        <f>SUM(C329+C340+C365)</f>
        <v>0</v>
      </c>
      <c r="D328" s="68">
        <f>SUM(D329+D340+D365)</f>
        <v>0</v>
      </c>
      <c r="E328" s="68">
        <f>SUM(E329+E340+E365)</f>
        <v>0</v>
      </c>
      <c r="F328" s="68">
        <f>SUM(F329+F340+F365)</f>
        <v>0</v>
      </c>
      <c r="G328" s="69" t="s">
        <v>319</v>
      </c>
      <c r="H328" s="59"/>
      <c r="I328" s="59"/>
      <c r="J328" s="59"/>
      <c r="K328" s="59"/>
      <c r="L328" s="59"/>
      <c r="M328" s="59"/>
      <c r="N328" s="59"/>
    </row>
    <row r="329" spans="1:14" s="71" customFormat="1" ht="14.25" customHeight="1" x14ac:dyDescent="0.35">
      <c r="A329" s="72" t="s">
        <v>1159</v>
      </c>
      <c r="B329" s="73" t="s">
        <v>1160</v>
      </c>
      <c r="C329" s="74">
        <f>SUM(C330+C331+C332+C333+C334+C335+C336+C337+C338+C339)</f>
        <v>0</v>
      </c>
      <c r="D329" s="74">
        <f>SUM(D330+D331+D332+D333+D334+D335+D336+D337+D338+D339)</f>
        <v>0</v>
      </c>
      <c r="E329" s="74">
        <f>SUM(E330+E331+E332+E333+E334+E335+E336+E337+E338+E339)</f>
        <v>0</v>
      </c>
      <c r="F329" s="74">
        <f>SUM(F330+F331+F332+F333+F334+F335+F336+F337+F338+F339)</f>
        <v>0</v>
      </c>
      <c r="G329" s="58"/>
      <c r="H329" s="59"/>
      <c r="I329" s="59"/>
      <c r="J329" s="59"/>
      <c r="K329" s="59"/>
      <c r="L329" s="59"/>
      <c r="M329" s="59"/>
      <c r="N329" s="59"/>
    </row>
    <row r="330" spans="1:14" s="71" customFormat="1" ht="14.25" customHeight="1" x14ac:dyDescent="0.35">
      <c r="A330" s="75" t="s">
        <v>1161</v>
      </c>
      <c r="B330" s="76" t="s">
        <v>1162</v>
      </c>
      <c r="C330" s="92"/>
      <c r="D330" s="92"/>
      <c r="E330" s="80">
        <f>SUMIF(Balance!$AB$107:$AB$319,Egresos!A330,Balance!$U$107:$V$319)</f>
        <v>0</v>
      </c>
      <c r="F330" s="92"/>
      <c r="G330" s="58"/>
      <c r="H330" s="59"/>
      <c r="I330" s="59"/>
      <c r="J330" s="59"/>
      <c r="K330" s="59"/>
      <c r="L330" s="59"/>
      <c r="M330" s="59"/>
      <c r="N330" s="59"/>
    </row>
    <row r="331" spans="1:14" s="71" customFormat="1" ht="14.25" customHeight="1" x14ac:dyDescent="0.35">
      <c r="A331" s="75" t="s">
        <v>1163</v>
      </c>
      <c r="B331" s="76" t="s">
        <v>1164</v>
      </c>
      <c r="C331" s="92"/>
      <c r="D331" s="92"/>
      <c r="E331" s="80">
        <f>SUMIF(Balance!$AB$107:$AB$319,Egresos!A331,Balance!$U$107:$V$319)</f>
        <v>0</v>
      </c>
      <c r="F331" s="92"/>
      <c r="G331" s="58"/>
      <c r="H331" s="59"/>
      <c r="I331" s="59"/>
      <c r="J331" s="59"/>
      <c r="K331" s="59"/>
      <c r="L331" s="59"/>
      <c r="M331" s="59"/>
      <c r="N331" s="59"/>
    </row>
    <row r="332" spans="1:14" s="71" customFormat="1" ht="14.25" customHeight="1" x14ac:dyDescent="0.35">
      <c r="A332" s="75" t="s">
        <v>1165</v>
      </c>
      <c r="B332" s="76" t="s">
        <v>1166</v>
      </c>
      <c r="C332" s="92"/>
      <c r="D332" s="92"/>
      <c r="E332" s="80">
        <f>SUMIF(Balance!$AB$107:$AB$319,Egresos!A332,Balance!$U$107:$V$319)</f>
        <v>0</v>
      </c>
      <c r="F332" s="92"/>
      <c r="G332" s="58"/>
      <c r="H332" s="59"/>
      <c r="I332" s="59"/>
      <c r="J332" s="59"/>
      <c r="K332" s="59"/>
      <c r="L332" s="59"/>
      <c r="M332" s="59"/>
      <c r="N332" s="59"/>
    </row>
    <row r="333" spans="1:14" s="71" customFormat="1" ht="14.25" customHeight="1" x14ac:dyDescent="0.35">
      <c r="A333" s="75" t="s">
        <v>1167</v>
      </c>
      <c r="B333" s="76" t="s">
        <v>1168</v>
      </c>
      <c r="C333" s="92"/>
      <c r="D333" s="92"/>
      <c r="E333" s="80">
        <f>SUMIF(Balance!$AB$107:$AB$319,Egresos!A333,Balance!$U$107:$V$319)</f>
        <v>0</v>
      </c>
      <c r="F333" s="92"/>
      <c r="G333" s="58"/>
      <c r="H333" s="59"/>
      <c r="I333" s="59"/>
      <c r="J333" s="59"/>
      <c r="K333" s="59"/>
      <c r="L333" s="59"/>
      <c r="M333" s="59"/>
      <c r="N333" s="59"/>
    </row>
    <row r="334" spans="1:14" s="71" customFormat="1" ht="14.25" customHeight="1" x14ac:dyDescent="0.35">
      <c r="A334" s="75" t="s">
        <v>1169</v>
      </c>
      <c r="B334" s="76" t="s">
        <v>1170</v>
      </c>
      <c r="C334" s="92"/>
      <c r="D334" s="92"/>
      <c r="E334" s="80">
        <f>SUMIF(Balance!$AB$107:$AB$319,Egresos!A334,Balance!$U$107:$V$319)</f>
        <v>0</v>
      </c>
      <c r="F334" s="92"/>
      <c r="G334" s="58"/>
      <c r="H334" s="59"/>
      <c r="I334" s="59"/>
      <c r="J334" s="59"/>
      <c r="K334" s="59"/>
      <c r="L334" s="59"/>
      <c r="M334" s="59"/>
      <c r="N334" s="59"/>
    </row>
    <row r="335" spans="1:14" s="71" customFormat="1" ht="14.25" customHeight="1" x14ac:dyDescent="0.35">
      <c r="A335" s="75" t="s">
        <v>1171</v>
      </c>
      <c r="B335" s="75" t="s">
        <v>1172</v>
      </c>
      <c r="C335" s="92"/>
      <c r="D335" s="92"/>
      <c r="E335" s="80">
        <f>SUMIF(Balance!$AB$107:$AB$319,Egresos!A335,Balance!$U$107:$V$319)</f>
        <v>0</v>
      </c>
      <c r="F335" s="92"/>
      <c r="G335" s="58"/>
      <c r="H335" s="59"/>
      <c r="I335" s="59"/>
      <c r="J335" s="59"/>
      <c r="K335" s="59"/>
      <c r="L335" s="59"/>
      <c r="M335" s="59"/>
      <c r="N335" s="59"/>
    </row>
    <row r="336" spans="1:14" s="71" customFormat="1" ht="14.25" customHeight="1" x14ac:dyDescent="0.35">
      <c r="A336" s="75" t="s">
        <v>1173</v>
      </c>
      <c r="B336" s="75" t="s">
        <v>1174</v>
      </c>
      <c r="C336" s="92"/>
      <c r="D336" s="92"/>
      <c r="E336" s="80">
        <f>SUMIF(Balance!$AB$107:$AB$319,Egresos!A336,Balance!$U$107:$V$319)</f>
        <v>0</v>
      </c>
      <c r="F336" s="92"/>
      <c r="G336" s="58"/>
      <c r="H336" s="59"/>
      <c r="I336" s="59"/>
      <c r="J336" s="59"/>
      <c r="K336" s="59"/>
      <c r="L336" s="59"/>
      <c r="M336" s="59"/>
      <c r="N336" s="59"/>
    </row>
    <row r="337" spans="1:14" s="71" customFormat="1" ht="14.25" customHeight="1" x14ac:dyDescent="0.35">
      <c r="A337" s="75" t="s">
        <v>1175</v>
      </c>
      <c r="B337" s="76" t="s">
        <v>1176</v>
      </c>
      <c r="C337" s="92"/>
      <c r="D337" s="92"/>
      <c r="E337" s="80">
        <f>SUMIF(Balance!$AB$107:$AB$319,Egresos!A337,Balance!$U$107:$V$319)</f>
        <v>0</v>
      </c>
      <c r="F337" s="92"/>
      <c r="G337" s="58"/>
      <c r="H337" s="59"/>
      <c r="I337" s="59"/>
      <c r="J337" s="59"/>
      <c r="K337" s="59"/>
      <c r="L337" s="59"/>
      <c r="M337" s="59"/>
      <c r="N337" s="59"/>
    </row>
    <row r="338" spans="1:14" s="71" customFormat="1" ht="14.25" customHeight="1" x14ac:dyDescent="0.35">
      <c r="A338" s="75" t="s">
        <v>1177</v>
      </c>
      <c r="B338" s="76" t="s">
        <v>1178</v>
      </c>
      <c r="C338" s="92"/>
      <c r="D338" s="92"/>
      <c r="E338" s="80">
        <f>SUMIF(Balance!$AB$107:$AB$319,Egresos!A338,Balance!$U$107:$V$319)</f>
        <v>0</v>
      </c>
      <c r="F338" s="92"/>
      <c r="G338" s="58"/>
      <c r="H338" s="59"/>
      <c r="I338" s="59"/>
      <c r="J338" s="59"/>
      <c r="K338" s="59"/>
      <c r="L338" s="59"/>
      <c r="M338" s="59"/>
      <c r="N338" s="59"/>
    </row>
    <row r="339" spans="1:14" s="71" customFormat="1" ht="14.25" customHeight="1" x14ac:dyDescent="0.35">
      <c r="A339" s="75" t="s">
        <v>1179</v>
      </c>
      <c r="B339" s="76" t="s">
        <v>1180</v>
      </c>
      <c r="C339" s="92"/>
      <c r="D339" s="92"/>
      <c r="E339" s="80">
        <f>SUMIF(Balance!$AB$107:$AB$319,Egresos!A339,Balance!$U$107:$V$319)</f>
        <v>0</v>
      </c>
      <c r="F339" s="92"/>
      <c r="G339" s="58"/>
      <c r="H339" s="59"/>
      <c r="I339" s="59"/>
      <c r="J339" s="59"/>
      <c r="K339" s="59"/>
      <c r="L339" s="59"/>
      <c r="M339" s="59"/>
      <c r="N339" s="59"/>
    </row>
    <row r="340" spans="1:14" s="71" customFormat="1" ht="14.25" customHeight="1" x14ac:dyDescent="0.35">
      <c r="A340" s="72" t="s">
        <v>1181</v>
      </c>
      <c r="B340" s="72" t="s">
        <v>1182</v>
      </c>
      <c r="C340" s="74">
        <f>SUM(C341+C342+C344+C347+C351+C355+C359+C360+C361)</f>
        <v>0</v>
      </c>
      <c r="D340" s="74">
        <f>SUM(D341+D342+D344+D347+D351+D355+D359+D360+D361)</f>
        <v>0</v>
      </c>
      <c r="E340" s="74">
        <f>SUM(E341+E342+E344+E347+E351+E355+E359+E360+E361)</f>
        <v>0</v>
      </c>
      <c r="F340" s="74">
        <f>SUM(F341+F342+F344+F347+F351+F355+F359+F360+F361)</f>
        <v>0</v>
      </c>
      <c r="G340" s="58"/>
      <c r="H340" s="59"/>
      <c r="I340" s="59"/>
      <c r="J340" s="59"/>
      <c r="K340" s="59"/>
      <c r="L340" s="59"/>
      <c r="M340" s="59"/>
      <c r="N340" s="59"/>
    </row>
    <row r="341" spans="1:14" s="71" customFormat="1" ht="14.25" customHeight="1" x14ac:dyDescent="0.35">
      <c r="A341" s="75" t="s">
        <v>1183</v>
      </c>
      <c r="B341" s="76" t="s">
        <v>1184</v>
      </c>
      <c r="C341" s="92"/>
      <c r="D341" s="92"/>
      <c r="E341" s="80">
        <f>SUMIF(Balance!$AB$107:$AB$319,Egresos!A341,Balance!$U$107:$V$319)</f>
        <v>0</v>
      </c>
      <c r="F341" s="92"/>
      <c r="G341" s="58"/>
      <c r="H341" s="59"/>
      <c r="I341" s="59"/>
      <c r="J341" s="59"/>
      <c r="K341" s="59"/>
      <c r="L341" s="59"/>
      <c r="M341" s="59"/>
      <c r="N341" s="59"/>
    </row>
    <row r="342" spans="1:14" s="71" customFormat="1" ht="14.25" customHeight="1" x14ac:dyDescent="0.35">
      <c r="A342" s="75" t="s">
        <v>1185</v>
      </c>
      <c r="B342" s="76" t="s">
        <v>1186</v>
      </c>
      <c r="C342" s="77">
        <f>SUM(C343)</f>
        <v>0</v>
      </c>
      <c r="D342" s="77">
        <f>SUM(D343)</f>
        <v>0</v>
      </c>
      <c r="E342" s="77">
        <f>SUM(E343)</f>
        <v>0</v>
      </c>
      <c r="F342" s="77">
        <f>SUM(F343)</f>
        <v>0</v>
      </c>
      <c r="G342" s="58"/>
      <c r="H342" s="59"/>
      <c r="I342" s="59"/>
      <c r="J342" s="59"/>
      <c r="K342" s="59"/>
      <c r="L342" s="59"/>
      <c r="M342" s="59"/>
      <c r="N342" s="59"/>
    </row>
    <row r="343" spans="1:14" s="71" customFormat="1" ht="14.25" customHeight="1" x14ac:dyDescent="0.35">
      <c r="A343" s="78" t="s">
        <v>1187</v>
      </c>
      <c r="B343" s="79" t="s">
        <v>1188</v>
      </c>
      <c r="C343" s="80"/>
      <c r="D343" s="80"/>
      <c r="E343" s="80">
        <f>SUMIF(Balance!$AB$107:$AB$319,Egresos!A343,Balance!$U$107:$V$319)</f>
        <v>0</v>
      </c>
      <c r="F343" s="80"/>
      <c r="G343" s="58"/>
      <c r="H343" s="59"/>
      <c r="I343" s="59"/>
      <c r="J343" s="59"/>
      <c r="K343" s="59"/>
      <c r="L343" s="59"/>
      <c r="M343" s="59"/>
      <c r="N343" s="59"/>
    </row>
    <row r="344" spans="1:14" s="71" customFormat="1" ht="14.25" customHeight="1" x14ac:dyDescent="0.35">
      <c r="A344" s="75" t="s">
        <v>1189</v>
      </c>
      <c r="B344" s="76" t="s">
        <v>1190</v>
      </c>
      <c r="C344" s="77">
        <f>SUM(C345+C346)</f>
        <v>0</v>
      </c>
      <c r="D344" s="77">
        <f>SUM(D345+D346)</f>
        <v>0</v>
      </c>
      <c r="E344" s="77">
        <f>SUM(E345+E346)</f>
        <v>0</v>
      </c>
      <c r="F344" s="77">
        <f>SUM(F345+F346)</f>
        <v>0</v>
      </c>
      <c r="G344" s="58"/>
      <c r="H344" s="59"/>
      <c r="I344" s="59"/>
      <c r="J344" s="59"/>
      <c r="K344" s="59"/>
      <c r="L344" s="59"/>
      <c r="M344" s="59"/>
      <c r="N344" s="59"/>
    </row>
    <row r="345" spans="1:14" s="71" customFormat="1" ht="14.25" customHeight="1" x14ac:dyDescent="0.35">
      <c r="A345" s="78" t="s">
        <v>1191</v>
      </c>
      <c r="B345" s="79" t="s">
        <v>1192</v>
      </c>
      <c r="C345" s="80"/>
      <c r="D345" s="80"/>
      <c r="E345" s="80">
        <f>SUMIF(Balance!$AB$107:$AB$319,Egresos!A345,Balance!$U$107:$V$319)</f>
        <v>0</v>
      </c>
      <c r="F345" s="80"/>
      <c r="G345" s="58"/>
      <c r="H345" s="59"/>
      <c r="I345" s="59"/>
      <c r="J345" s="59"/>
      <c r="K345" s="59"/>
      <c r="L345" s="59"/>
      <c r="M345" s="59"/>
      <c r="N345" s="59"/>
    </row>
    <row r="346" spans="1:14" s="71" customFormat="1" ht="14.25" customHeight="1" x14ac:dyDescent="0.35">
      <c r="A346" s="78" t="s">
        <v>1193</v>
      </c>
      <c r="B346" s="79" t="s">
        <v>1194</v>
      </c>
      <c r="C346" s="80"/>
      <c r="D346" s="80"/>
      <c r="E346" s="80">
        <f>SUMIF(Balance!$AB$107:$AB$319,Egresos!A346,Balance!$U$107:$V$319)</f>
        <v>0</v>
      </c>
      <c r="F346" s="80"/>
      <c r="G346" s="58"/>
      <c r="H346" s="59"/>
      <c r="I346" s="59"/>
      <c r="J346" s="59"/>
      <c r="K346" s="59"/>
      <c r="L346" s="59"/>
      <c r="M346" s="59"/>
      <c r="N346" s="59"/>
    </row>
    <row r="347" spans="1:14" s="71" customFormat="1" ht="14.25" customHeight="1" x14ac:dyDescent="0.35">
      <c r="A347" s="75" t="s">
        <v>1195</v>
      </c>
      <c r="B347" s="76" t="s">
        <v>1196</v>
      </c>
      <c r="C347" s="77">
        <f>SUM(C348+C349+C350)</f>
        <v>0</v>
      </c>
      <c r="D347" s="77">
        <f>SUM(D348+D349+D350)</f>
        <v>0</v>
      </c>
      <c r="E347" s="77">
        <f>SUM(E348+E349+E350)</f>
        <v>0</v>
      </c>
      <c r="F347" s="77">
        <f>SUM(F348+F349+F350)</f>
        <v>0</v>
      </c>
      <c r="G347" s="58"/>
      <c r="H347" s="59"/>
      <c r="I347" s="59"/>
      <c r="J347" s="59"/>
      <c r="K347" s="59"/>
      <c r="L347" s="59"/>
      <c r="M347" s="59"/>
      <c r="N347" s="59"/>
    </row>
    <row r="348" spans="1:14" s="71" customFormat="1" ht="14.25" customHeight="1" x14ac:dyDescent="0.35">
      <c r="A348" s="78" t="s">
        <v>1197</v>
      </c>
      <c r="B348" s="79" t="s">
        <v>1198</v>
      </c>
      <c r="C348" s="80"/>
      <c r="D348" s="80"/>
      <c r="E348" s="80">
        <f>SUMIF(Balance!$AB$107:$AB$319,Egresos!A348,Balance!$U$107:$V$319)</f>
        <v>0</v>
      </c>
      <c r="F348" s="80"/>
      <c r="G348" s="58"/>
      <c r="H348" s="59"/>
      <c r="I348" s="59"/>
      <c r="J348" s="59"/>
      <c r="K348" s="59"/>
      <c r="L348" s="59"/>
      <c r="M348" s="59"/>
      <c r="N348" s="59"/>
    </row>
    <row r="349" spans="1:14" s="71" customFormat="1" ht="14.25" customHeight="1" x14ac:dyDescent="0.35">
      <c r="A349" s="78" t="s">
        <v>1199</v>
      </c>
      <c r="B349" s="79" t="s">
        <v>1200</v>
      </c>
      <c r="C349" s="80"/>
      <c r="D349" s="80"/>
      <c r="E349" s="80">
        <f>SUMIF(Balance!$AB$107:$AB$319,Egresos!A349,Balance!$U$107:$V$319)</f>
        <v>0</v>
      </c>
      <c r="F349" s="80"/>
      <c r="G349" s="58"/>
      <c r="H349" s="59"/>
      <c r="I349" s="59"/>
      <c r="J349" s="59"/>
      <c r="K349" s="59"/>
      <c r="L349" s="59"/>
      <c r="M349" s="59"/>
      <c r="N349" s="59"/>
    </row>
    <row r="350" spans="1:14" s="71" customFormat="1" ht="14.25" customHeight="1" x14ac:dyDescent="0.35">
      <c r="A350" s="78" t="s">
        <v>1201</v>
      </c>
      <c r="B350" s="79" t="s">
        <v>1202</v>
      </c>
      <c r="C350" s="80"/>
      <c r="D350" s="80"/>
      <c r="E350" s="80">
        <f>SUMIF(Balance!$AB$107:$AB$319,Egresos!A350,Balance!$U$107:$V$319)</f>
        <v>0</v>
      </c>
      <c r="F350" s="80"/>
      <c r="G350" s="58"/>
      <c r="H350" s="59"/>
      <c r="I350" s="59"/>
      <c r="J350" s="59"/>
      <c r="K350" s="59"/>
      <c r="L350" s="59"/>
      <c r="M350" s="59"/>
      <c r="N350" s="59"/>
    </row>
    <row r="351" spans="1:14" s="71" customFormat="1" ht="14.25" customHeight="1" x14ac:dyDescent="0.35">
      <c r="A351" s="75" t="s">
        <v>1203</v>
      </c>
      <c r="B351" s="76" t="s">
        <v>1204</v>
      </c>
      <c r="C351" s="77">
        <f>SUM(C352+C353+C354)</f>
        <v>0</v>
      </c>
      <c r="D351" s="77">
        <f>SUM(D352+D353+D354)</f>
        <v>0</v>
      </c>
      <c r="E351" s="77">
        <f>SUM(E352+E353+E354)</f>
        <v>0</v>
      </c>
      <c r="F351" s="77">
        <f>SUM(F352+F353+F354)</f>
        <v>0</v>
      </c>
      <c r="G351" s="58"/>
      <c r="H351" s="59"/>
      <c r="I351" s="59"/>
      <c r="J351" s="59"/>
      <c r="K351" s="59"/>
      <c r="L351" s="59"/>
      <c r="M351" s="59"/>
      <c r="N351" s="59"/>
    </row>
    <row r="352" spans="1:14" s="71" customFormat="1" ht="14.25" customHeight="1" x14ac:dyDescent="0.35">
      <c r="A352" s="78" t="s">
        <v>1205</v>
      </c>
      <c r="B352" s="79" t="s">
        <v>1198</v>
      </c>
      <c r="C352" s="80"/>
      <c r="D352" s="80"/>
      <c r="E352" s="80">
        <f>SUMIF(Balance!$AB$107:$AB$319,Egresos!A352,Balance!$U$107:$V$319)</f>
        <v>0</v>
      </c>
      <c r="F352" s="80"/>
      <c r="G352" s="58"/>
      <c r="H352" s="59"/>
      <c r="I352" s="59"/>
      <c r="J352" s="59"/>
      <c r="K352" s="59"/>
      <c r="L352" s="59"/>
      <c r="M352" s="59"/>
      <c r="N352" s="59"/>
    </row>
    <row r="353" spans="1:14" s="71" customFormat="1" ht="14.25" customHeight="1" x14ac:dyDescent="0.35">
      <c r="A353" s="78" t="s">
        <v>1206</v>
      </c>
      <c r="B353" s="79" t="s">
        <v>1200</v>
      </c>
      <c r="C353" s="80"/>
      <c r="D353" s="80"/>
      <c r="E353" s="80">
        <f>SUMIF(Balance!$AB$107:$AB$319,Egresos!A353,Balance!$U$107:$V$319)</f>
        <v>0</v>
      </c>
      <c r="F353" s="80"/>
      <c r="G353" s="58"/>
      <c r="H353" s="59"/>
      <c r="I353" s="59"/>
      <c r="J353" s="59"/>
      <c r="K353" s="59"/>
      <c r="L353" s="59"/>
      <c r="M353" s="59"/>
      <c r="N353" s="59"/>
    </row>
    <row r="354" spans="1:14" s="71" customFormat="1" ht="14.25" customHeight="1" x14ac:dyDescent="0.35">
      <c r="A354" s="78" t="s">
        <v>1207</v>
      </c>
      <c r="B354" s="79" t="s">
        <v>1202</v>
      </c>
      <c r="C354" s="80"/>
      <c r="D354" s="80"/>
      <c r="E354" s="80">
        <f>SUMIF(Balance!$AB$107:$AB$319,Egresos!A354,Balance!$U$107:$V$319)</f>
        <v>0</v>
      </c>
      <c r="F354" s="80"/>
      <c r="G354" s="58"/>
      <c r="H354" s="59"/>
      <c r="I354" s="59"/>
      <c r="J354" s="59"/>
      <c r="K354" s="59"/>
      <c r="L354" s="59"/>
      <c r="M354" s="59"/>
      <c r="N354" s="59"/>
    </row>
    <row r="355" spans="1:14" s="71" customFormat="1" ht="14.25" customHeight="1" x14ac:dyDescent="0.35">
      <c r="A355" s="75" t="s">
        <v>1208</v>
      </c>
      <c r="B355" s="76" t="s">
        <v>1209</v>
      </c>
      <c r="C355" s="77">
        <f>SUM(C356+C357+C358)</f>
        <v>0</v>
      </c>
      <c r="D355" s="77">
        <f>SUM(D356+D357+D358)</f>
        <v>0</v>
      </c>
      <c r="E355" s="77">
        <f>SUM(E356+E357+E358)</f>
        <v>0</v>
      </c>
      <c r="F355" s="77">
        <f>SUM(F356+F357+F358)</f>
        <v>0</v>
      </c>
      <c r="G355" s="58"/>
      <c r="H355" s="59"/>
      <c r="I355" s="59"/>
      <c r="J355" s="59"/>
      <c r="K355" s="59"/>
      <c r="L355" s="59"/>
      <c r="M355" s="59"/>
      <c r="N355" s="59"/>
    </row>
    <row r="356" spans="1:14" s="71" customFormat="1" ht="14.25" customHeight="1" x14ac:dyDescent="0.35">
      <c r="A356" s="78" t="s">
        <v>1210</v>
      </c>
      <c r="B356" s="79" t="s">
        <v>1211</v>
      </c>
      <c r="C356" s="80"/>
      <c r="D356" s="80"/>
      <c r="E356" s="80">
        <f>SUMIF(Balance!$AB$107:$AB$319,Egresos!A356,Balance!$U$107:$V$319)</f>
        <v>0</v>
      </c>
      <c r="F356" s="80"/>
      <c r="G356" s="58"/>
      <c r="H356" s="59"/>
      <c r="I356" s="59"/>
      <c r="J356" s="59"/>
      <c r="K356" s="59"/>
      <c r="L356" s="59"/>
      <c r="M356" s="59"/>
      <c r="N356" s="59"/>
    </row>
    <row r="357" spans="1:14" s="71" customFormat="1" ht="14.25" customHeight="1" x14ac:dyDescent="0.35">
      <c r="A357" s="78" t="s">
        <v>1212</v>
      </c>
      <c r="B357" s="79" t="s">
        <v>1213</v>
      </c>
      <c r="C357" s="93"/>
      <c r="D357" s="93"/>
      <c r="E357" s="80">
        <f>SUMIF(Balance!$AB$107:$AB$319,Egresos!A357,Balance!$U$107:$V$319)</f>
        <v>0</v>
      </c>
      <c r="F357" s="93"/>
      <c r="G357" s="58"/>
      <c r="H357" s="59"/>
      <c r="I357" s="59"/>
      <c r="J357" s="59"/>
      <c r="K357" s="59"/>
      <c r="L357" s="59"/>
      <c r="M357" s="59"/>
      <c r="N357" s="59"/>
    </row>
    <row r="358" spans="1:14" s="71" customFormat="1" ht="30.75" customHeight="1" x14ac:dyDescent="0.35">
      <c r="A358" s="78" t="s">
        <v>1214</v>
      </c>
      <c r="B358" s="94" t="s">
        <v>1215</v>
      </c>
      <c r="C358" s="93"/>
      <c r="D358" s="93"/>
      <c r="E358" s="80">
        <f>SUMIF(Balance!$AB$107:$AB$319,Egresos!A358,Balance!$U$107:$V$319)</f>
        <v>0</v>
      </c>
      <c r="F358" s="93"/>
      <c r="G358" s="58"/>
      <c r="H358" s="59"/>
      <c r="I358" s="59"/>
      <c r="J358" s="59"/>
      <c r="K358" s="59"/>
      <c r="L358" s="59"/>
      <c r="M358" s="59"/>
      <c r="N358" s="59"/>
    </row>
    <row r="359" spans="1:14" s="71" customFormat="1" ht="14.25" customHeight="1" x14ac:dyDescent="0.35">
      <c r="A359" s="75" t="s">
        <v>1216</v>
      </c>
      <c r="B359" s="76" t="s">
        <v>1217</v>
      </c>
      <c r="C359" s="92"/>
      <c r="D359" s="92"/>
      <c r="E359" s="80">
        <f>SUMIF(Balance!$AB$107:$AB$319,Egresos!A359,Balance!$U$107:$V$319)</f>
        <v>0</v>
      </c>
      <c r="F359" s="92"/>
      <c r="G359" s="58"/>
      <c r="H359" s="59"/>
      <c r="I359" s="59"/>
      <c r="J359" s="59"/>
      <c r="K359" s="59"/>
      <c r="L359" s="59"/>
      <c r="M359" s="59"/>
      <c r="N359" s="59"/>
    </row>
    <row r="360" spans="1:14" s="71" customFormat="1" ht="14.25" customHeight="1" x14ac:dyDescent="0.35">
      <c r="A360" s="75" t="s">
        <v>1218</v>
      </c>
      <c r="B360" s="76" t="s">
        <v>1219</v>
      </c>
      <c r="C360" s="92"/>
      <c r="D360" s="92"/>
      <c r="E360" s="80">
        <f>SUMIF(Balance!$AB$107:$AB$319,Egresos!A360,Balance!$U$107:$V$319)</f>
        <v>0</v>
      </c>
      <c r="F360" s="92"/>
      <c r="G360" s="58"/>
      <c r="H360" s="59"/>
      <c r="I360" s="59"/>
      <c r="J360" s="59"/>
      <c r="K360" s="59"/>
      <c r="L360" s="59"/>
      <c r="M360" s="59"/>
      <c r="N360" s="59"/>
    </row>
    <row r="361" spans="1:14" s="71" customFormat="1" ht="14.25" customHeight="1" x14ac:dyDescent="0.35">
      <c r="A361" s="75" t="s">
        <v>1220</v>
      </c>
      <c r="B361" s="76" t="s">
        <v>1221</v>
      </c>
      <c r="C361" s="77">
        <f>SUM(C362+C363+C364)</f>
        <v>0</v>
      </c>
      <c r="D361" s="77">
        <f>SUM(D362+D363+D364)</f>
        <v>0</v>
      </c>
      <c r="E361" s="77">
        <f>SUM(E362+E363+E364)</f>
        <v>0</v>
      </c>
      <c r="F361" s="77">
        <f>SUM(F362+F363+F364)</f>
        <v>0</v>
      </c>
      <c r="G361" s="58"/>
      <c r="H361" s="59"/>
      <c r="I361" s="59"/>
      <c r="J361" s="59"/>
      <c r="K361" s="59"/>
      <c r="L361" s="59"/>
      <c r="M361" s="59"/>
      <c r="N361" s="59"/>
    </row>
    <row r="362" spans="1:14" s="71" customFormat="1" ht="14.25" customHeight="1" x14ac:dyDescent="0.35">
      <c r="A362" s="78" t="s">
        <v>1222</v>
      </c>
      <c r="B362" s="79" t="s">
        <v>1223</v>
      </c>
      <c r="C362" s="80"/>
      <c r="D362" s="80"/>
      <c r="E362" s="80">
        <f>SUMIF(Balance!$AB$107:$AB$319,Egresos!A362,Balance!$U$107:$V$319)</f>
        <v>0</v>
      </c>
      <c r="F362" s="80"/>
      <c r="G362" s="58"/>
      <c r="H362" s="59"/>
      <c r="I362" s="59"/>
      <c r="J362" s="59"/>
      <c r="K362" s="59"/>
      <c r="L362" s="59"/>
      <c r="M362" s="59"/>
      <c r="N362" s="59"/>
    </row>
    <row r="363" spans="1:14" s="71" customFormat="1" ht="14.25" customHeight="1" x14ac:dyDescent="0.35">
      <c r="A363" s="78" t="s">
        <v>1224</v>
      </c>
      <c r="B363" s="79" t="s">
        <v>1225</v>
      </c>
      <c r="C363" s="80"/>
      <c r="D363" s="80"/>
      <c r="E363" s="80">
        <f>SUMIF(Balance!$AB$107:$AB$319,Egresos!A363,Balance!$U$107:$V$319)</f>
        <v>0</v>
      </c>
      <c r="F363" s="80"/>
      <c r="G363" s="58"/>
      <c r="H363" s="59"/>
      <c r="I363" s="59"/>
      <c r="J363" s="59"/>
      <c r="K363" s="59"/>
      <c r="L363" s="59"/>
      <c r="M363" s="59"/>
      <c r="N363" s="59"/>
    </row>
    <row r="364" spans="1:14" s="71" customFormat="1" ht="14.25" customHeight="1" x14ac:dyDescent="0.35">
      <c r="A364" s="78" t="s">
        <v>1226</v>
      </c>
      <c r="B364" s="79" t="s">
        <v>1227</v>
      </c>
      <c r="C364" s="80"/>
      <c r="D364" s="80"/>
      <c r="E364" s="80">
        <f>SUMIF(Balance!$AB$107:$AB$319,Egresos!A364,Balance!$U$107:$V$319)</f>
        <v>0</v>
      </c>
      <c r="F364" s="80"/>
      <c r="G364" s="58"/>
      <c r="H364" s="59"/>
      <c r="I364" s="59"/>
      <c r="J364" s="59"/>
      <c r="K364" s="59"/>
      <c r="L364" s="59"/>
      <c r="M364" s="59"/>
      <c r="N364" s="59"/>
    </row>
    <row r="365" spans="1:14" s="71" customFormat="1" ht="14.25" customHeight="1" x14ac:dyDescent="0.35">
      <c r="A365" s="72" t="s">
        <v>1228</v>
      </c>
      <c r="B365" s="73" t="s">
        <v>1229</v>
      </c>
      <c r="C365" s="74">
        <f>C366+C367</f>
        <v>0</v>
      </c>
      <c r="D365" s="74">
        <f>D366+D367</f>
        <v>0</v>
      </c>
      <c r="E365" s="74">
        <f>E366+E367</f>
        <v>0</v>
      </c>
      <c r="F365" s="74">
        <f>F366+F367</f>
        <v>0</v>
      </c>
      <c r="G365" s="58"/>
      <c r="H365" s="59"/>
      <c r="I365" s="59"/>
      <c r="J365" s="59"/>
      <c r="K365" s="59"/>
      <c r="L365" s="59"/>
      <c r="M365" s="59"/>
      <c r="N365" s="59"/>
    </row>
    <row r="366" spans="1:14" s="71" customFormat="1" ht="14.25" customHeight="1" x14ac:dyDescent="0.35">
      <c r="A366" s="75" t="s">
        <v>1230</v>
      </c>
      <c r="B366" s="76" t="s">
        <v>1231</v>
      </c>
      <c r="C366" s="92"/>
      <c r="D366" s="92"/>
      <c r="E366" s="80">
        <f>SUMIF(Balance!$AB$107:$AB$319,Egresos!A366,Balance!$U$107:$V$319)</f>
        <v>0</v>
      </c>
      <c r="F366" s="92"/>
      <c r="G366" s="58"/>
      <c r="H366" s="59"/>
      <c r="I366" s="59"/>
      <c r="J366" s="59"/>
      <c r="K366" s="59"/>
      <c r="L366" s="59"/>
      <c r="M366" s="59"/>
      <c r="N366" s="59"/>
    </row>
    <row r="367" spans="1:14" s="71" customFormat="1" ht="14.25" customHeight="1" x14ac:dyDescent="0.35">
      <c r="A367" s="75" t="s">
        <v>1232</v>
      </c>
      <c r="B367" s="76" t="s">
        <v>1233</v>
      </c>
      <c r="C367" s="92"/>
      <c r="D367" s="92"/>
      <c r="E367" s="80">
        <f>SUMIF(Balance!$AB$107:$AB$319,Egresos!A367,Balance!$U$107:$V$319)</f>
        <v>0</v>
      </c>
      <c r="F367" s="92"/>
      <c r="G367" s="58"/>
      <c r="H367" s="59"/>
      <c r="I367" s="59"/>
      <c r="J367" s="59"/>
      <c r="K367" s="59"/>
      <c r="L367" s="59"/>
      <c r="M367" s="59"/>
      <c r="N367" s="59"/>
    </row>
    <row r="368" spans="1:14" s="71" customFormat="1" ht="14.25" customHeight="1" x14ac:dyDescent="0.35">
      <c r="A368" s="66" t="s">
        <v>1234</v>
      </c>
      <c r="B368" s="67" t="s">
        <v>1235</v>
      </c>
      <c r="C368" s="68">
        <f>SUM(C369:C370)</f>
        <v>0</v>
      </c>
      <c r="D368" s="68">
        <f>SUM(D369:D370)</f>
        <v>0</v>
      </c>
      <c r="E368" s="68">
        <f>SUM(E369:E370)</f>
        <v>0</v>
      </c>
      <c r="F368" s="68">
        <f>SUM(F369:F370)</f>
        <v>0</v>
      </c>
      <c r="G368" s="58"/>
      <c r="H368" s="59"/>
      <c r="I368" s="59"/>
      <c r="J368" s="59"/>
      <c r="K368" s="59"/>
      <c r="L368" s="59"/>
      <c r="M368" s="59"/>
      <c r="N368" s="59"/>
    </row>
    <row r="369" spans="1:14" s="71" customFormat="1" ht="14.25" customHeight="1" x14ac:dyDescent="0.35">
      <c r="A369" s="72" t="s">
        <v>1236</v>
      </c>
      <c r="B369" s="72" t="s">
        <v>1237</v>
      </c>
      <c r="C369" s="92"/>
      <c r="D369" s="92"/>
      <c r="E369" s="80">
        <f>SUMIF(Balance!$AB$107:$AB$319,Egresos!A369,Balance!$U$107:$V$319)</f>
        <v>0</v>
      </c>
      <c r="F369" s="92"/>
      <c r="G369" s="58"/>
      <c r="H369" s="59"/>
      <c r="I369" s="59"/>
      <c r="J369" s="59"/>
      <c r="K369" s="59"/>
      <c r="L369" s="59"/>
      <c r="M369" s="59"/>
      <c r="N369" s="59"/>
    </row>
    <row r="370" spans="1:14" s="71" customFormat="1" ht="14.25" customHeight="1" x14ac:dyDescent="0.35">
      <c r="A370" s="95" t="s">
        <v>1238</v>
      </c>
      <c r="B370" s="96" t="s">
        <v>1239</v>
      </c>
      <c r="C370" s="92"/>
      <c r="D370" s="92"/>
      <c r="E370" s="80">
        <f>SUMIF(Balance!$AB$107:$AB$319,Egresos!A370,Balance!$U$107:$V$319)</f>
        <v>0</v>
      </c>
      <c r="F370" s="92"/>
      <c r="G370" s="58"/>
      <c r="H370" s="59"/>
      <c r="I370" s="59"/>
      <c r="J370" s="59"/>
      <c r="K370" s="59"/>
      <c r="L370" s="59"/>
      <c r="M370" s="59"/>
      <c r="N370" s="59"/>
    </row>
    <row r="371" spans="1:14" s="71" customFormat="1" ht="14.25" customHeight="1" x14ac:dyDescent="0.35">
      <c r="A371" s="66" t="s">
        <v>1240</v>
      </c>
      <c r="B371" s="67" t="s">
        <v>1241</v>
      </c>
      <c r="C371" s="68">
        <f>SUM(C372+C373+C374)</f>
        <v>0</v>
      </c>
      <c r="D371" s="68">
        <f>SUM(D372+D373+D374)</f>
        <v>0</v>
      </c>
      <c r="E371" s="68">
        <f>SUM(E372+E373+E374)</f>
        <v>0</v>
      </c>
      <c r="F371" s="68">
        <f>SUM(F372+F373+F374)</f>
        <v>0</v>
      </c>
      <c r="G371" s="69" t="s">
        <v>319</v>
      </c>
      <c r="H371" s="59"/>
      <c r="I371" s="59"/>
      <c r="J371" s="59"/>
      <c r="K371" s="59"/>
      <c r="L371" s="59"/>
      <c r="M371" s="59"/>
      <c r="N371" s="59"/>
    </row>
    <row r="372" spans="1:14" s="71" customFormat="1" ht="14.25" customHeight="1" x14ac:dyDescent="0.35">
      <c r="A372" s="72" t="s">
        <v>1242</v>
      </c>
      <c r="B372" s="73" t="s">
        <v>1243</v>
      </c>
      <c r="C372" s="92"/>
      <c r="D372" s="92"/>
      <c r="E372" s="80">
        <f>SUMIF(Balance!$AB$107:$AB$319,Egresos!A372,Balance!$U$107:$V$319)</f>
        <v>0</v>
      </c>
      <c r="F372" s="92"/>
      <c r="G372" s="58"/>
      <c r="H372" s="59"/>
      <c r="I372" s="59"/>
      <c r="J372" s="59"/>
      <c r="K372" s="59"/>
      <c r="L372" s="59"/>
      <c r="M372" s="59"/>
      <c r="N372" s="59"/>
    </row>
    <row r="373" spans="1:14" s="71" customFormat="1" ht="14.25" customHeight="1" x14ac:dyDescent="0.35">
      <c r="A373" s="72" t="s">
        <v>1244</v>
      </c>
      <c r="B373" s="73" t="s">
        <v>1245</v>
      </c>
      <c r="C373" s="92"/>
      <c r="D373" s="92"/>
      <c r="E373" s="80">
        <f>SUMIF(Balance!$AB$107:$AB$319,Egresos!A373,Balance!$U$107:$V$319)</f>
        <v>0</v>
      </c>
      <c r="F373" s="80">
        <f t="shared" ref="F373" si="30">+D373-E373</f>
        <v>0</v>
      </c>
      <c r="G373" s="58"/>
      <c r="H373" s="59"/>
      <c r="I373" s="59"/>
      <c r="J373" s="59"/>
      <c r="K373" s="59"/>
      <c r="L373" s="59"/>
      <c r="M373" s="59"/>
      <c r="N373" s="59"/>
    </row>
    <row r="374" spans="1:14" s="71" customFormat="1" ht="14.25" customHeight="1" x14ac:dyDescent="0.35">
      <c r="A374" s="72" t="s">
        <v>1246</v>
      </c>
      <c r="B374" s="73" t="s">
        <v>1247</v>
      </c>
      <c r="C374" s="74">
        <f>SUM(C375+C376+C377)</f>
        <v>0</v>
      </c>
      <c r="D374" s="74">
        <f>SUM(D375+D376+D377)</f>
        <v>0</v>
      </c>
      <c r="E374" s="74">
        <f>SUM(E375+E376+E377)</f>
        <v>0</v>
      </c>
      <c r="F374" s="74">
        <f>SUM(F375+F376+F377)</f>
        <v>0</v>
      </c>
      <c r="G374" s="58"/>
      <c r="H374" s="59"/>
      <c r="I374" s="59"/>
      <c r="J374" s="59"/>
      <c r="K374" s="59"/>
      <c r="L374" s="59"/>
      <c r="M374" s="59"/>
      <c r="N374" s="59"/>
    </row>
    <row r="375" spans="1:14" s="71" customFormat="1" ht="14.25" customHeight="1" x14ac:dyDescent="0.35">
      <c r="A375" s="75" t="s">
        <v>1248</v>
      </c>
      <c r="B375" s="76" t="s">
        <v>507</v>
      </c>
      <c r="C375" s="92"/>
      <c r="D375" s="92"/>
      <c r="E375" s="80">
        <f>SUMIF(Balance!$AB$107:$AB$319,Egresos!A375,Balance!$U$107:$V$319)</f>
        <v>0</v>
      </c>
      <c r="F375" s="92"/>
      <c r="G375" s="58"/>
      <c r="H375" s="59"/>
      <c r="I375" s="59"/>
      <c r="J375" s="59"/>
      <c r="K375" s="59"/>
      <c r="L375" s="59"/>
      <c r="M375" s="59"/>
      <c r="N375" s="59"/>
    </row>
    <row r="376" spans="1:14" s="71" customFormat="1" ht="14.25" customHeight="1" x14ac:dyDescent="0.35">
      <c r="A376" s="75" t="s">
        <v>1249</v>
      </c>
      <c r="B376" s="76" t="s">
        <v>1250</v>
      </c>
      <c r="C376" s="92"/>
      <c r="D376" s="92"/>
      <c r="E376" s="80">
        <f>SUMIF(Balance!$AB$107:$AB$319,Egresos!A376,Balance!$U$107:$V$319)</f>
        <v>0</v>
      </c>
      <c r="F376" s="92"/>
      <c r="G376" s="58"/>
      <c r="H376" s="59"/>
      <c r="I376" s="59"/>
      <c r="J376" s="59"/>
      <c r="K376" s="59"/>
      <c r="L376" s="59"/>
      <c r="M376" s="59"/>
      <c r="N376" s="59"/>
    </row>
    <row r="377" spans="1:14" s="71" customFormat="1" ht="14.25" customHeight="1" x14ac:dyDescent="0.35">
      <c r="A377" s="75" t="s">
        <v>1251</v>
      </c>
      <c r="B377" s="76" t="s">
        <v>1252</v>
      </c>
      <c r="C377" s="92"/>
      <c r="D377" s="92"/>
      <c r="E377" s="80">
        <f>SUMIF(Balance!$AB$107:$AB$319,Egresos!A377,Balance!$U$107:$V$319)</f>
        <v>0</v>
      </c>
      <c r="F377" s="92"/>
      <c r="G377" s="58"/>
      <c r="H377" s="59"/>
      <c r="I377" s="59"/>
      <c r="J377" s="59"/>
      <c r="K377" s="59"/>
      <c r="L377" s="59"/>
      <c r="M377" s="59"/>
      <c r="N377" s="59"/>
    </row>
    <row r="378" spans="1:14" s="71" customFormat="1" ht="14.25" customHeight="1" x14ac:dyDescent="0.35">
      <c r="A378" s="66" t="s">
        <v>1253</v>
      </c>
      <c r="B378" s="67" t="s">
        <v>1254</v>
      </c>
      <c r="C378" s="68">
        <f>SUM(C379+C380+C381+C382+C383+C387+C390+C393)</f>
        <v>10000000</v>
      </c>
      <c r="D378" s="68">
        <f>SUM(D379+D380+D381+D382+D383+D387+D390+D393)</f>
        <v>10000000</v>
      </c>
      <c r="E378" s="68">
        <f>SUM(E379+E380+E381+E382+E383+E387+E390+E393)</f>
        <v>11018979</v>
      </c>
      <c r="F378" s="68">
        <f>SUM(F379+F380+F381+F382+F383+F387+F390+F393)</f>
        <v>-1018979</v>
      </c>
      <c r="G378" s="69" t="s">
        <v>319</v>
      </c>
      <c r="H378" s="59"/>
      <c r="I378" s="59"/>
      <c r="J378" s="59"/>
      <c r="K378" s="59"/>
      <c r="L378" s="59"/>
      <c r="M378" s="59"/>
      <c r="N378" s="59"/>
    </row>
    <row r="379" spans="1:14" s="71" customFormat="1" ht="14.25" customHeight="1" x14ac:dyDescent="0.35">
      <c r="A379" s="72" t="s">
        <v>1255</v>
      </c>
      <c r="B379" s="73" t="s">
        <v>520</v>
      </c>
      <c r="C379" s="92"/>
      <c r="D379" s="92"/>
      <c r="E379" s="80">
        <f>SUMIF(Balance!$AB$107:$AB$319,Egresos!A379,Balance!$U$107:$V$319)</f>
        <v>0</v>
      </c>
      <c r="F379" s="92"/>
      <c r="G379" s="58"/>
      <c r="H379" s="59"/>
      <c r="I379" s="59"/>
      <c r="J379" s="59"/>
      <c r="K379" s="59"/>
      <c r="L379" s="59"/>
      <c r="M379" s="59"/>
      <c r="N379" s="59"/>
    </row>
    <row r="380" spans="1:14" s="71" customFormat="1" ht="14.25" customHeight="1" x14ac:dyDescent="0.35">
      <c r="A380" s="72" t="s">
        <v>1256</v>
      </c>
      <c r="B380" s="73" t="s">
        <v>522</v>
      </c>
      <c r="C380" s="92"/>
      <c r="D380" s="92"/>
      <c r="E380" s="80">
        <f>SUMIF(Balance!$AB$107:$AB$319,Egresos!A380,Balance!$U$107:$V$319)</f>
        <v>0</v>
      </c>
      <c r="F380" s="92"/>
      <c r="G380" s="58"/>
      <c r="H380" s="59"/>
      <c r="I380" s="59"/>
      <c r="J380" s="59"/>
      <c r="K380" s="59"/>
      <c r="L380" s="59"/>
      <c r="M380" s="59"/>
      <c r="N380" s="59"/>
    </row>
    <row r="381" spans="1:14" s="71" customFormat="1" ht="14.25" customHeight="1" x14ac:dyDescent="0.35">
      <c r="A381" s="72" t="s">
        <v>1257</v>
      </c>
      <c r="B381" s="73" t="s">
        <v>524</v>
      </c>
      <c r="C381" s="92"/>
      <c r="D381" s="92"/>
      <c r="E381" s="80">
        <f>SUMIF(Balance!$AB$107:$AB$319,Egresos!A381,Balance!$U$107:$V$319)</f>
        <v>0</v>
      </c>
      <c r="F381" s="92"/>
      <c r="G381" s="58"/>
      <c r="H381" s="112"/>
      <c r="I381" s="59"/>
      <c r="J381" s="59"/>
      <c r="K381" s="59"/>
      <c r="L381" s="59"/>
      <c r="M381" s="59"/>
      <c r="N381" s="59"/>
    </row>
    <row r="382" spans="1:14" s="71" customFormat="1" ht="14.25" customHeight="1" x14ac:dyDescent="0.35">
      <c r="A382" s="72" t="s">
        <v>1258</v>
      </c>
      <c r="B382" s="73" t="s">
        <v>526</v>
      </c>
      <c r="C382" s="80">
        <v>10000000</v>
      </c>
      <c r="D382" s="80">
        <v>10000000</v>
      </c>
      <c r="E382" s="80">
        <f>SUMIF(Balance!$AB$107:$AB$319,Egresos!A382,Balance!$U$107:$V$319)</f>
        <v>617140</v>
      </c>
      <c r="F382" s="80">
        <f t="shared" ref="F382:F389" si="31">+D382-E382</f>
        <v>9382860</v>
      </c>
      <c r="G382" s="58"/>
      <c r="H382" s="59"/>
      <c r="I382" s="59"/>
      <c r="J382" s="59"/>
      <c r="K382" s="59"/>
      <c r="L382" s="59"/>
      <c r="M382" s="59"/>
      <c r="N382" s="59"/>
    </row>
    <row r="383" spans="1:14" s="71" customFormat="1" ht="14.25" customHeight="1" x14ac:dyDescent="0.35">
      <c r="A383" s="72" t="s">
        <v>1259</v>
      </c>
      <c r="B383" s="73" t="s">
        <v>528</v>
      </c>
      <c r="C383" s="74">
        <f>SUM(C384+C385+C386)</f>
        <v>0</v>
      </c>
      <c r="D383" s="74">
        <f>SUM(D384+D385+D386)</f>
        <v>0</v>
      </c>
      <c r="E383" s="74">
        <f>SUM(E384+E385+E386)</f>
        <v>208389</v>
      </c>
      <c r="F383" s="74">
        <f>SUM(F384+F385+F386)</f>
        <v>-208389</v>
      </c>
      <c r="G383" s="58"/>
      <c r="H383" s="59"/>
      <c r="I383" s="59"/>
      <c r="J383" s="59"/>
      <c r="K383" s="59"/>
      <c r="L383" s="59"/>
      <c r="M383" s="59"/>
      <c r="N383" s="59"/>
    </row>
    <row r="384" spans="1:14" s="71" customFormat="1" ht="14.25" customHeight="1" x14ac:dyDescent="0.35">
      <c r="A384" s="75" t="s">
        <v>1260</v>
      </c>
      <c r="B384" s="76" t="s">
        <v>58</v>
      </c>
      <c r="C384" s="92"/>
      <c r="D384" s="92"/>
      <c r="E384" s="80">
        <f>SUMIF(Balance!$AB$107:$AB$319,Egresos!A384,Balance!$U$107:$V$319)</f>
        <v>156690</v>
      </c>
      <c r="F384" s="80">
        <f t="shared" si="31"/>
        <v>-156690</v>
      </c>
      <c r="G384" s="58"/>
      <c r="H384" s="59"/>
      <c r="I384" s="59"/>
      <c r="J384" s="59"/>
      <c r="K384" s="59"/>
      <c r="L384" s="59"/>
      <c r="M384" s="59"/>
      <c r="N384" s="59"/>
    </row>
    <row r="385" spans="1:14" s="71" customFormat="1" ht="14.25" customHeight="1" x14ac:dyDescent="0.35">
      <c r="A385" s="75" t="s">
        <v>1261</v>
      </c>
      <c r="B385" s="76" t="s">
        <v>1262</v>
      </c>
      <c r="C385" s="92"/>
      <c r="D385" s="92"/>
      <c r="E385" s="80">
        <f>SUMIF(Balance!$AB$107:$AB$319,Egresos!A385,Balance!$U$107:$V$319)</f>
        <v>0</v>
      </c>
      <c r="F385" s="80">
        <f t="shared" si="31"/>
        <v>0</v>
      </c>
      <c r="G385" s="58"/>
      <c r="H385" s="59"/>
      <c r="I385" s="59"/>
      <c r="J385" s="59"/>
      <c r="K385" s="59"/>
      <c r="L385" s="59"/>
      <c r="M385" s="59"/>
      <c r="N385" s="59"/>
    </row>
    <row r="386" spans="1:14" s="71" customFormat="1" ht="14.25" customHeight="1" x14ac:dyDescent="0.35">
      <c r="A386" s="75" t="s">
        <v>1263</v>
      </c>
      <c r="B386" s="76" t="s">
        <v>353</v>
      </c>
      <c r="C386" s="92"/>
      <c r="D386" s="92"/>
      <c r="E386" s="80">
        <f>SUMIF(Balance!$AB$107:$AB$319,Egresos!A386,Balance!$U$107:$V$319)</f>
        <v>51699</v>
      </c>
      <c r="F386" s="80">
        <f t="shared" si="31"/>
        <v>-51699</v>
      </c>
      <c r="G386" s="58"/>
      <c r="H386" s="59"/>
      <c r="I386" s="59"/>
      <c r="J386" s="59"/>
      <c r="K386" s="59"/>
      <c r="L386" s="59"/>
      <c r="M386" s="59"/>
      <c r="N386" s="59"/>
    </row>
    <row r="387" spans="1:14" s="71" customFormat="1" ht="14.25" customHeight="1" x14ac:dyDescent="0.35">
      <c r="A387" s="72" t="s">
        <v>1264</v>
      </c>
      <c r="B387" s="73" t="s">
        <v>530</v>
      </c>
      <c r="C387" s="74">
        <f>SUM(C388+C389)</f>
        <v>0</v>
      </c>
      <c r="D387" s="74">
        <f>SUM(D388+D389)</f>
        <v>0</v>
      </c>
      <c r="E387" s="74">
        <f>SUM(E388+E389)</f>
        <v>10193450</v>
      </c>
      <c r="F387" s="74">
        <f>SUM(F388+F389)</f>
        <v>-10193450</v>
      </c>
      <c r="G387" s="58"/>
      <c r="H387" s="59"/>
      <c r="I387" s="59"/>
      <c r="J387" s="59"/>
      <c r="K387" s="59"/>
      <c r="L387" s="59"/>
      <c r="M387" s="59"/>
      <c r="N387" s="59"/>
    </row>
    <row r="388" spans="1:14" s="71" customFormat="1" ht="14.25" customHeight="1" x14ac:dyDescent="0.35">
      <c r="A388" s="75" t="s">
        <v>1265</v>
      </c>
      <c r="B388" s="76" t="s">
        <v>66</v>
      </c>
      <c r="C388" s="92"/>
      <c r="D388" s="92"/>
      <c r="E388" s="80">
        <f>SUMIF(Balance!$AB$107:$AB$319,Egresos!A388,Balance!$U$107:$V$319)</f>
        <v>10193450</v>
      </c>
      <c r="F388" s="80">
        <f t="shared" si="31"/>
        <v>-10193450</v>
      </c>
      <c r="G388" s="58"/>
      <c r="H388" s="59"/>
      <c r="I388" s="59"/>
      <c r="J388" s="59"/>
      <c r="K388" s="59"/>
      <c r="L388" s="59"/>
      <c r="M388" s="59"/>
      <c r="N388" s="59"/>
    </row>
    <row r="389" spans="1:14" s="71" customFormat="1" ht="14.25" customHeight="1" x14ac:dyDescent="0.35">
      <c r="A389" s="75" t="s">
        <v>1266</v>
      </c>
      <c r="B389" s="76" t="s">
        <v>1267</v>
      </c>
      <c r="C389" s="92"/>
      <c r="D389" s="92"/>
      <c r="E389" s="80">
        <f>SUMIF(Balance!$AB$107:$AB$319,Egresos!A389,Balance!$U$107:$V$319)</f>
        <v>0</v>
      </c>
      <c r="F389" s="80">
        <f t="shared" si="31"/>
        <v>0</v>
      </c>
      <c r="G389" s="58"/>
      <c r="H389" s="59"/>
      <c r="I389" s="59"/>
      <c r="J389" s="59"/>
      <c r="K389" s="59"/>
      <c r="L389" s="59"/>
      <c r="M389" s="59"/>
      <c r="N389" s="59"/>
    </row>
    <row r="390" spans="1:14" s="71" customFormat="1" ht="14.25" customHeight="1" x14ac:dyDescent="0.35">
      <c r="A390" s="72" t="s">
        <v>1268</v>
      </c>
      <c r="B390" s="73" t="s">
        <v>532</v>
      </c>
      <c r="C390" s="74">
        <f>SUM(C391+C392)</f>
        <v>0</v>
      </c>
      <c r="D390" s="74">
        <f>SUM(D391+D392)</f>
        <v>0</v>
      </c>
      <c r="E390" s="74">
        <f>SUM(E391+E392)</f>
        <v>0</v>
      </c>
      <c r="F390" s="74">
        <f>SUM(F391+F392)</f>
        <v>0</v>
      </c>
      <c r="G390" s="58"/>
      <c r="H390" s="59"/>
      <c r="I390" s="59"/>
      <c r="J390" s="59"/>
      <c r="K390" s="59"/>
      <c r="L390" s="59"/>
      <c r="M390" s="59"/>
      <c r="N390" s="59"/>
    </row>
    <row r="391" spans="1:14" s="71" customFormat="1" ht="14.25" customHeight="1" x14ac:dyDescent="0.35">
      <c r="A391" s="75" t="s">
        <v>1269</v>
      </c>
      <c r="B391" s="76" t="s">
        <v>1270</v>
      </c>
      <c r="C391" s="92"/>
      <c r="D391" s="92"/>
      <c r="E391" s="80">
        <f>SUMIF(Balance!$AB$107:$AB$319,Egresos!A391,Balance!$U$107:$V$319)</f>
        <v>0</v>
      </c>
      <c r="F391" s="92"/>
      <c r="G391" s="58"/>
      <c r="H391" s="59"/>
      <c r="I391" s="59"/>
      <c r="J391" s="59"/>
      <c r="K391" s="59"/>
      <c r="L391" s="59"/>
      <c r="M391" s="59"/>
      <c r="N391" s="59"/>
    </row>
    <row r="392" spans="1:14" s="71" customFormat="1" ht="14.25" customHeight="1" x14ac:dyDescent="0.35">
      <c r="A392" s="75" t="s">
        <v>1271</v>
      </c>
      <c r="B392" s="76" t="s">
        <v>1272</v>
      </c>
      <c r="C392" s="92"/>
      <c r="D392" s="92"/>
      <c r="E392" s="80">
        <f>SUMIF(Balance!$AB$107:$AB$319,Egresos!A392,Balance!$U$107:$V$319)</f>
        <v>0</v>
      </c>
      <c r="F392" s="92"/>
      <c r="G392" s="58"/>
      <c r="H392" s="59"/>
      <c r="I392" s="59"/>
      <c r="J392" s="59"/>
      <c r="K392" s="59"/>
      <c r="L392" s="59"/>
      <c r="M392" s="59"/>
      <c r="N392" s="59"/>
    </row>
    <row r="393" spans="1:14" s="71" customFormat="1" ht="14.25" customHeight="1" x14ac:dyDescent="0.35">
      <c r="A393" s="72" t="s">
        <v>1273</v>
      </c>
      <c r="B393" s="73" t="s">
        <v>534</v>
      </c>
      <c r="C393" s="92"/>
      <c r="D393" s="92"/>
      <c r="E393" s="80">
        <f>SUMIF(Balance!$AB$107:$AB$319,Egresos!A393,Balance!$U$107:$V$319)</f>
        <v>0</v>
      </c>
      <c r="F393" s="92"/>
      <c r="G393" s="58"/>
      <c r="H393" s="59"/>
      <c r="I393" s="59"/>
      <c r="J393" s="59"/>
      <c r="K393" s="59"/>
      <c r="L393" s="59"/>
      <c r="M393" s="59"/>
      <c r="N393" s="59"/>
    </row>
    <row r="394" spans="1:14" s="71" customFormat="1" ht="14.25" customHeight="1" x14ac:dyDescent="0.35">
      <c r="A394" s="66" t="s">
        <v>1274</v>
      </c>
      <c r="B394" s="67" t="s">
        <v>1275</v>
      </c>
      <c r="C394" s="68">
        <f>SUM(C395+C400+C401)</f>
        <v>0</v>
      </c>
      <c r="D394" s="68">
        <f>SUM(D395+D400+D401)</f>
        <v>0</v>
      </c>
      <c r="E394" s="68">
        <f>SUM(E395+E400+E401)</f>
        <v>0</v>
      </c>
      <c r="F394" s="68">
        <f>SUM(F395+F400+F401)</f>
        <v>0</v>
      </c>
      <c r="G394" s="69" t="s">
        <v>319</v>
      </c>
      <c r="H394" s="59"/>
      <c r="I394" s="59"/>
      <c r="J394" s="59"/>
      <c r="K394" s="59"/>
      <c r="L394" s="59"/>
      <c r="M394" s="59"/>
      <c r="N394" s="59"/>
    </row>
    <row r="395" spans="1:14" s="71" customFormat="1" ht="14.25" customHeight="1" x14ac:dyDescent="0.35">
      <c r="A395" s="72" t="s">
        <v>1276</v>
      </c>
      <c r="B395" s="72" t="s">
        <v>1277</v>
      </c>
      <c r="C395" s="74">
        <f>SUM(C396+C397+C398+C399)</f>
        <v>0</v>
      </c>
      <c r="D395" s="74">
        <f>SUM(D396+D397+D398+D399)</f>
        <v>0</v>
      </c>
      <c r="E395" s="74">
        <f>SUM(E396+E397+E398+E399)</f>
        <v>0</v>
      </c>
      <c r="F395" s="74">
        <f>SUM(F396+F397+F398+F399)</f>
        <v>0</v>
      </c>
      <c r="G395" s="58"/>
      <c r="H395" s="59"/>
      <c r="I395" s="59"/>
      <c r="J395" s="59"/>
      <c r="K395" s="59"/>
      <c r="L395" s="59"/>
      <c r="M395" s="59"/>
      <c r="N395" s="59"/>
    </row>
    <row r="396" spans="1:14" s="71" customFormat="1" ht="14.25" customHeight="1" x14ac:dyDescent="0.35">
      <c r="A396" s="75" t="s">
        <v>1278</v>
      </c>
      <c r="B396" s="76" t="s">
        <v>540</v>
      </c>
      <c r="C396" s="92"/>
      <c r="D396" s="92"/>
      <c r="E396" s="80">
        <f>SUMIF(Balance!$AB$107:$AB$319,Egresos!A396,Balance!$U$107:$V$319)</f>
        <v>0</v>
      </c>
      <c r="F396" s="92"/>
      <c r="G396" s="58"/>
      <c r="H396" s="59"/>
      <c r="I396" s="59"/>
      <c r="J396" s="59"/>
      <c r="K396" s="59"/>
      <c r="L396" s="59"/>
      <c r="M396" s="59"/>
      <c r="N396" s="59"/>
    </row>
    <row r="397" spans="1:14" s="71" customFormat="1" ht="14.25" customHeight="1" x14ac:dyDescent="0.35">
      <c r="A397" s="75" t="s">
        <v>1279</v>
      </c>
      <c r="B397" s="76" t="s">
        <v>542</v>
      </c>
      <c r="C397" s="92"/>
      <c r="D397" s="92"/>
      <c r="E397" s="80">
        <f>SUMIF(Balance!$AB$107:$AB$319,Egresos!A397,Balance!$U$107:$V$319)</f>
        <v>0</v>
      </c>
      <c r="F397" s="92"/>
      <c r="G397" s="58"/>
      <c r="H397" s="59"/>
      <c r="I397" s="59"/>
      <c r="J397" s="59"/>
      <c r="K397" s="59"/>
      <c r="L397" s="59"/>
      <c r="M397" s="59"/>
      <c r="N397" s="59"/>
    </row>
    <row r="398" spans="1:14" s="71" customFormat="1" ht="14.25" customHeight="1" x14ac:dyDescent="0.35">
      <c r="A398" s="75" t="s">
        <v>1280</v>
      </c>
      <c r="B398" s="76" t="s">
        <v>1281</v>
      </c>
      <c r="C398" s="92"/>
      <c r="D398" s="92"/>
      <c r="E398" s="80">
        <f>SUMIF(Balance!$AB$107:$AB$319,Egresos!A398,Balance!$U$107:$V$319)</f>
        <v>0</v>
      </c>
      <c r="F398" s="92"/>
      <c r="G398" s="58"/>
      <c r="H398" s="59"/>
      <c r="I398" s="59"/>
      <c r="J398" s="59"/>
      <c r="K398" s="59"/>
      <c r="L398" s="59"/>
      <c r="M398" s="59"/>
      <c r="N398" s="59"/>
    </row>
    <row r="399" spans="1:14" s="71" customFormat="1" ht="14.25" customHeight="1" x14ac:dyDescent="0.35">
      <c r="A399" s="75" t="s">
        <v>1282</v>
      </c>
      <c r="B399" s="76" t="s">
        <v>347</v>
      </c>
      <c r="C399" s="92"/>
      <c r="D399" s="92"/>
      <c r="E399" s="80">
        <f>SUMIF(Balance!$AB$107:$AB$319,Egresos!A399,Balance!$U$107:$V$319)</f>
        <v>0</v>
      </c>
      <c r="F399" s="92"/>
      <c r="G399" s="58"/>
      <c r="H399" s="59"/>
      <c r="I399" s="59"/>
      <c r="J399" s="59"/>
      <c r="K399" s="59"/>
      <c r="L399" s="59"/>
      <c r="M399" s="59"/>
      <c r="N399" s="59"/>
    </row>
    <row r="400" spans="1:14" s="71" customFormat="1" ht="14.25" customHeight="1" x14ac:dyDescent="0.35">
      <c r="A400" s="72" t="s">
        <v>1283</v>
      </c>
      <c r="B400" s="73" t="s">
        <v>1284</v>
      </c>
      <c r="C400" s="92"/>
      <c r="D400" s="92"/>
      <c r="E400" s="80">
        <f>SUMIF(Balance!$AB$107:$AB$319,Egresos!A400,Balance!$U$107:$V$319)</f>
        <v>0</v>
      </c>
      <c r="F400" s="92"/>
      <c r="G400" s="58"/>
      <c r="H400" s="59"/>
      <c r="I400" s="59"/>
      <c r="J400" s="59"/>
      <c r="K400" s="59"/>
      <c r="L400" s="59"/>
      <c r="M400" s="59"/>
      <c r="N400" s="59"/>
    </row>
    <row r="401" spans="1:14" s="71" customFormat="1" ht="14.25" customHeight="1" x14ac:dyDescent="0.35">
      <c r="A401" s="72" t="s">
        <v>1285</v>
      </c>
      <c r="B401" s="72" t="s">
        <v>547</v>
      </c>
      <c r="C401" s="92"/>
      <c r="D401" s="92"/>
      <c r="E401" s="80">
        <f>SUMIF(Balance!$AB$107:$AB$319,Egresos!A401,Balance!$U$107:$V$319)</f>
        <v>0</v>
      </c>
      <c r="F401" s="92"/>
      <c r="G401" s="58"/>
      <c r="H401" s="59"/>
      <c r="I401" s="59"/>
      <c r="J401" s="59"/>
      <c r="K401" s="59"/>
      <c r="L401" s="59"/>
      <c r="M401" s="59"/>
      <c r="N401" s="59"/>
    </row>
    <row r="402" spans="1:14" s="71" customFormat="1" ht="14.25" customHeight="1" x14ac:dyDescent="0.35">
      <c r="A402" s="66" t="s">
        <v>1286</v>
      </c>
      <c r="B402" s="67" t="s">
        <v>1287</v>
      </c>
      <c r="C402" s="68">
        <f>SUM(C403+C406)</f>
        <v>0</v>
      </c>
      <c r="D402" s="68">
        <f>SUM(D403+D406)</f>
        <v>0</v>
      </c>
      <c r="E402" s="68">
        <f>SUM(E403+E406)</f>
        <v>0</v>
      </c>
      <c r="F402" s="68">
        <f>SUM(F403+F406)</f>
        <v>0</v>
      </c>
      <c r="G402" s="69" t="s">
        <v>319</v>
      </c>
      <c r="H402" s="59"/>
      <c r="I402" s="59"/>
      <c r="J402" s="59"/>
      <c r="K402" s="59"/>
      <c r="L402" s="59"/>
      <c r="M402" s="59"/>
      <c r="N402" s="59"/>
    </row>
    <row r="403" spans="1:14" s="71" customFormat="1" ht="14.25" customHeight="1" x14ac:dyDescent="0.35">
      <c r="A403" s="72" t="s">
        <v>1288</v>
      </c>
      <c r="B403" s="73" t="s">
        <v>1289</v>
      </c>
      <c r="C403" s="74">
        <f>SUM(C404+C405)</f>
        <v>0</v>
      </c>
      <c r="D403" s="74">
        <f>SUM(D404+D405)</f>
        <v>0</v>
      </c>
      <c r="E403" s="74">
        <f>SUM(E404+E405)</f>
        <v>0</v>
      </c>
      <c r="F403" s="74">
        <f>SUM(F404+F405)</f>
        <v>0</v>
      </c>
      <c r="G403" s="58"/>
      <c r="H403" s="59"/>
      <c r="I403" s="59"/>
      <c r="J403" s="59"/>
      <c r="K403" s="59"/>
      <c r="L403" s="59"/>
      <c r="M403" s="59"/>
      <c r="N403" s="59"/>
    </row>
    <row r="404" spans="1:14" s="71" customFormat="1" ht="14.25" customHeight="1" x14ac:dyDescent="0.35">
      <c r="A404" s="75" t="s">
        <v>1290</v>
      </c>
      <c r="B404" s="76" t="s">
        <v>1291</v>
      </c>
      <c r="C404" s="92"/>
      <c r="D404" s="92"/>
      <c r="E404" s="80">
        <f>SUMIF(Balance!$AB$107:$AB$319,Egresos!A404,Balance!$U$107:$V$319)</f>
        <v>0</v>
      </c>
      <c r="F404" s="92"/>
      <c r="G404" s="58"/>
      <c r="H404" s="59"/>
      <c r="I404" s="59"/>
      <c r="J404" s="59"/>
      <c r="K404" s="59"/>
      <c r="L404" s="59"/>
      <c r="M404" s="59"/>
      <c r="N404" s="59"/>
    </row>
    <row r="405" spans="1:14" s="71" customFormat="1" ht="14.25" customHeight="1" x14ac:dyDescent="0.35">
      <c r="A405" s="75" t="s">
        <v>1292</v>
      </c>
      <c r="B405" s="76" t="s">
        <v>1293</v>
      </c>
      <c r="C405" s="92"/>
      <c r="D405" s="92"/>
      <c r="E405" s="80">
        <f>SUMIF(Balance!$AB$107:$AB$319,Egresos!A405,Balance!$U$107:$V$319)</f>
        <v>0</v>
      </c>
      <c r="F405" s="92"/>
      <c r="G405" s="58"/>
      <c r="H405" s="59"/>
      <c r="I405" s="59"/>
      <c r="J405" s="59"/>
      <c r="K405" s="59"/>
      <c r="L405" s="59"/>
      <c r="M405" s="59"/>
      <c r="N405" s="59"/>
    </row>
    <row r="406" spans="1:14" s="71" customFormat="1" ht="14.25" customHeight="1" x14ac:dyDescent="0.35">
      <c r="A406" s="72" t="s">
        <v>1294</v>
      </c>
      <c r="B406" s="72" t="s">
        <v>1295</v>
      </c>
      <c r="C406" s="74">
        <f>SUM(C407+C408+C409+C410+C411+C412+C413+C414)</f>
        <v>0</v>
      </c>
      <c r="D406" s="74">
        <f>SUM(D407+D408+D409+D410+D411+D412+D413+D414)</f>
        <v>0</v>
      </c>
      <c r="E406" s="74">
        <f>SUM(E407+E408+E409+E410+E411+E412+E413+E414)</f>
        <v>0</v>
      </c>
      <c r="F406" s="74">
        <f>SUM(F407+F408+F409+F410+F411+F412+F413+F414)</f>
        <v>0</v>
      </c>
      <c r="G406" s="58"/>
      <c r="H406" s="59"/>
      <c r="I406" s="59"/>
      <c r="J406" s="59"/>
      <c r="K406" s="59"/>
      <c r="L406" s="59"/>
      <c r="M406" s="59"/>
      <c r="N406" s="59"/>
    </row>
    <row r="407" spans="1:14" s="71" customFormat="1" ht="14.25" customHeight="1" x14ac:dyDescent="0.35">
      <c r="A407" s="75" t="s">
        <v>1296</v>
      </c>
      <c r="B407" s="76" t="s">
        <v>1291</v>
      </c>
      <c r="C407" s="92"/>
      <c r="D407" s="92"/>
      <c r="E407" s="80">
        <f>SUMIF(Balance!$AB$107:$AB$319,Egresos!A407,Balance!$U$107:$V$319)</f>
        <v>0</v>
      </c>
      <c r="F407" s="92"/>
      <c r="G407" s="58"/>
      <c r="H407" s="59"/>
      <c r="I407" s="59"/>
      <c r="J407" s="59"/>
      <c r="K407" s="59"/>
      <c r="L407" s="59"/>
      <c r="M407" s="59"/>
      <c r="N407" s="59"/>
    </row>
    <row r="408" spans="1:14" s="71" customFormat="1" ht="14.25" customHeight="1" x14ac:dyDescent="0.35">
      <c r="A408" s="75" t="s">
        <v>1297</v>
      </c>
      <c r="B408" s="76" t="s">
        <v>1293</v>
      </c>
      <c r="C408" s="92"/>
      <c r="D408" s="92"/>
      <c r="E408" s="80">
        <f>SUMIF(Balance!$AB$107:$AB$319,Egresos!A408,Balance!$U$107:$V$319)</f>
        <v>0</v>
      </c>
      <c r="F408" s="92"/>
      <c r="G408" s="58"/>
      <c r="H408" s="59"/>
      <c r="I408" s="59"/>
      <c r="J408" s="59"/>
      <c r="K408" s="59"/>
      <c r="L408" s="59"/>
      <c r="M408" s="59"/>
      <c r="N408" s="59"/>
    </row>
    <row r="409" spans="1:14" s="71" customFormat="1" ht="14.25" customHeight="1" x14ac:dyDescent="0.35">
      <c r="A409" s="75" t="s">
        <v>1298</v>
      </c>
      <c r="B409" s="76" t="s">
        <v>1299</v>
      </c>
      <c r="C409" s="92"/>
      <c r="D409" s="92"/>
      <c r="E409" s="80">
        <f>SUMIF(Balance!$AB$107:$AB$319,Egresos!A409,Balance!$U$107:$V$319)</f>
        <v>0</v>
      </c>
      <c r="F409" s="92"/>
      <c r="G409" s="58"/>
      <c r="H409" s="59"/>
      <c r="I409" s="59"/>
      <c r="J409" s="59"/>
      <c r="K409" s="59"/>
      <c r="L409" s="59"/>
      <c r="M409" s="59"/>
      <c r="N409" s="59"/>
    </row>
    <row r="410" spans="1:14" s="71" customFormat="1" ht="14.25" customHeight="1" x14ac:dyDescent="0.35">
      <c r="A410" s="75" t="s">
        <v>1300</v>
      </c>
      <c r="B410" s="76" t="s">
        <v>1301</v>
      </c>
      <c r="C410" s="92"/>
      <c r="D410" s="92"/>
      <c r="E410" s="80">
        <f>SUMIF(Balance!$AB$107:$AB$319,Egresos!A410,Balance!$U$107:$V$319)</f>
        <v>0</v>
      </c>
      <c r="F410" s="92"/>
      <c r="G410" s="58"/>
      <c r="H410" s="59"/>
      <c r="I410" s="59"/>
      <c r="J410" s="59"/>
      <c r="K410" s="59"/>
      <c r="L410" s="59"/>
      <c r="M410" s="59"/>
      <c r="N410" s="59"/>
    </row>
    <row r="411" spans="1:14" s="71" customFormat="1" ht="14.25" customHeight="1" x14ac:dyDescent="0.35">
      <c r="A411" s="75" t="s">
        <v>1302</v>
      </c>
      <c r="B411" s="76" t="s">
        <v>1303</v>
      </c>
      <c r="C411" s="92"/>
      <c r="D411" s="92"/>
      <c r="E411" s="80">
        <f>SUMIF(Balance!$AB$107:$AB$319,Egresos!A411,Balance!$U$107:$V$319)</f>
        <v>0</v>
      </c>
      <c r="F411" s="92"/>
      <c r="G411" s="58"/>
      <c r="H411" s="59"/>
      <c r="I411" s="59"/>
      <c r="J411" s="59"/>
      <c r="K411" s="59"/>
      <c r="L411" s="59"/>
      <c r="M411" s="59"/>
      <c r="N411" s="59"/>
    </row>
    <row r="412" spans="1:14" s="71" customFormat="1" ht="14.25" customHeight="1" x14ac:dyDescent="0.35">
      <c r="A412" s="75" t="s">
        <v>1304</v>
      </c>
      <c r="B412" s="76" t="s">
        <v>1305</v>
      </c>
      <c r="C412" s="92"/>
      <c r="D412" s="92"/>
      <c r="E412" s="80">
        <f>SUMIF(Balance!$AB$107:$AB$319,Egresos!A412,Balance!$U$107:$V$319)</f>
        <v>0</v>
      </c>
      <c r="F412" s="92"/>
      <c r="G412" s="58"/>
      <c r="H412" s="59"/>
      <c r="I412" s="59"/>
      <c r="J412" s="59"/>
      <c r="K412" s="59"/>
      <c r="L412" s="59"/>
      <c r="M412" s="59"/>
      <c r="N412" s="59"/>
    </row>
    <row r="413" spans="1:14" s="71" customFormat="1" ht="14.25" customHeight="1" x14ac:dyDescent="0.35">
      <c r="A413" s="75" t="s">
        <v>1306</v>
      </c>
      <c r="B413" s="76" t="s">
        <v>1307</v>
      </c>
      <c r="C413" s="92"/>
      <c r="D413" s="92"/>
      <c r="E413" s="80">
        <f>SUMIF(Balance!$AB$107:$AB$319,Egresos!A413,Balance!$U$107:$V$319)</f>
        <v>0</v>
      </c>
      <c r="F413" s="92"/>
      <c r="G413" s="58"/>
      <c r="H413" s="59"/>
      <c r="I413" s="59"/>
      <c r="J413" s="59"/>
      <c r="K413" s="59"/>
      <c r="L413" s="59"/>
      <c r="M413" s="59"/>
      <c r="N413" s="59"/>
    </row>
    <row r="414" spans="1:14" s="71" customFormat="1" ht="14.25" customHeight="1" x14ac:dyDescent="0.35">
      <c r="A414" s="75" t="s">
        <v>1308</v>
      </c>
      <c r="B414" s="76" t="s">
        <v>971</v>
      </c>
      <c r="C414" s="92"/>
      <c r="D414" s="92"/>
      <c r="E414" s="80">
        <f>SUMIF(Balance!$AB$107:$AB$319,Egresos!A414,Balance!$U$107:$V$319)</f>
        <v>0</v>
      </c>
      <c r="F414" s="92"/>
      <c r="G414" s="58"/>
      <c r="H414" s="59"/>
      <c r="I414" s="59"/>
      <c r="J414" s="59"/>
      <c r="K414" s="59"/>
      <c r="L414" s="59"/>
      <c r="M414" s="59"/>
      <c r="N414" s="59"/>
    </row>
    <row r="415" spans="1:14" s="71" customFormat="1" ht="14.25" customHeight="1" x14ac:dyDescent="0.35">
      <c r="A415" s="66" t="s">
        <v>1309</v>
      </c>
      <c r="B415" s="67" t="s">
        <v>1310</v>
      </c>
      <c r="C415" s="68">
        <f>SUM(C416+C417)</f>
        <v>0</v>
      </c>
      <c r="D415" s="68">
        <f>SUM(D416+D417)</f>
        <v>0</v>
      </c>
      <c r="E415" s="68">
        <f>SUM(E416+E417)</f>
        <v>0</v>
      </c>
      <c r="F415" s="68">
        <f>SUM(F416+F417)</f>
        <v>0</v>
      </c>
      <c r="G415" s="69" t="s">
        <v>319</v>
      </c>
      <c r="H415" s="59"/>
      <c r="I415" s="59"/>
      <c r="J415" s="59"/>
      <c r="K415" s="59"/>
      <c r="L415" s="59"/>
      <c r="M415" s="59"/>
      <c r="N415" s="59"/>
    </row>
    <row r="416" spans="1:14" s="71" customFormat="1" ht="14.25" customHeight="1" x14ac:dyDescent="0.35">
      <c r="A416" s="72" t="s">
        <v>1311</v>
      </c>
      <c r="B416" s="72" t="s">
        <v>551</v>
      </c>
      <c r="C416" s="92"/>
      <c r="D416" s="92"/>
      <c r="E416" s="80">
        <f>SUMIF(Balance!$AB$107:$AB$319,Egresos!A416,Balance!$U$107:$V$319)</f>
        <v>0</v>
      </c>
      <c r="F416" s="92"/>
      <c r="G416" s="58"/>
      <c r="H416" s="59"/>
      <c r="I416" s="59"/>
      <c r="J416" s="59"/>
      <c r="K416" s="59"/>
      <c r="L416" s="59"/>
      <c r="M416" s="59"/>
      <c r="N416" s="59"/>
    </row>
    <row r="417" spans="1:14" s="71" customFormat="1" ht="14.25" customHeight="1" x14ac:dyDescent="0.35">
      <c r="A417" s="72" t="s">
        <v>1312</v>
      </c>
      <c r="B417" s="73" t="s">
        <v>553</v>
      </c>
      <c r="C417" s="92"/>
      <c r="D417" s="92"/>
      <c r="E417" s="80">
        <f>SUMIF(Balance!$AB$107:$AB$319,Egresos!A417,Balance!$U$107:$V$319)</f>
        <v>0</v>
      </c>
      <c r="F417" s="92"/>
      <c r="G417" s="58"/>
      <c r="H417" s="59"/>
      <c r="I417" s="59"/>
      <c r="J417" s="59"/>
      <c r="K417" s="59"/>
      <c r="L417" s="59"/>
      <c r="M417" s="59"/>
      <c r="N417" s="59"/>
    </row>
    <row r="418" spans="1:14" s="71" customFormat="1" ht="14.25" customHeight="1" x14ac:dyDescent="0.35">
      <c r="A418" s="66" t="s">
        <v>1313</v>
      </c>
      <c r="B418" s="67" t="s">
        <v>1314</v>
      </c>
      <c r="C418" s="68">
        <f>SUM(C419+C420)</f>
        <v>0</v>
      </c>
      <c r="D418" s="68">
        <f>SUM(D419+D420)</f>
        <v>0</v>
      </c>
      <c r="E418" s="68">
        <f>SUM(E419+E420)</f>
        <v>0</v>
      </c>
      <c r="F418" s="68">
        <f>SUM(F419+F420)</f>
        <v>0</v>
      </c>
      <c r="G418" s="69" t="s">
        <v>319</v>
      </c>
      <c r="H418" s="59"/>
      <c r="I418" s="59"/>
      <c r="J418" s="59"/>
      <c r="K418" s="59"/>
      <c r="L418" s="59"/>
      <c r="M418" s="59"/>
      <c r="N418" s="59"/>
    </row>
    <row r="419" spans="1:14" s="71" customFormat="1" ht="14.25" customHeight="1" x14ac:dyDescent="0.35">
      <c r="A419" s="72" t="s">
        <v>1315</v>
      </c>
      <c r="B419" s="73" t="s">
        <v>1160</v>
      </c>
      <c r="C419" s="92"/>
      <c r="D419" s="92"/>
      <c r="E419" s="80">
        <f>SUMIF(Balance!$AB$107:$AB$319,Egresos!A419,Balance!$U$107:$V$319)</f>
        <v>0</v>
      </c>
      <c r="F419" s="92"/>
      <c r="G419" s="58"/>
      <c r="H419" s="59"/>
      <c r="I419" s="59"/>
      <c r="J419" s="59"/>
      <c r="K419" s="59"/>
      <c r="L419" s="59"/>
      <c r="M419" s="59"/>
      <c r="N419" s="59"/>
    </row>
    <row r="420" spans="1:14" s="71" customFormat="1" ht="14.25" customHeight="1" x14ac:dyDescent="0.35">
      <c r="A420" s="72" t="s">
        <v>1316</v>
      </c>
      <c r="B420" s="72" t="s">
        <v>1182</v>
      </c>
      <c r="C420" s="74">
        <f>SUM(C421+C426)</f>
        <v>0</v>
      </c>
      <c r="D420" s="74">
        <f>SUM(D421+D426)</f>
        <v>0</v>
      </c>
      <c r="E420" s="74">
        <f>SUM(E421+E426)</f>
        <v>0</v>
      </c>
      <c r="F420" s="74">
        <f>SUM(F421+F426)</f>
        <v>0</v>
      </c>
      <c r="G420" s="58"/>
      <c r="H420" s="59"/>
      <c r="I420" s="59"/>
      <c r="J420" s="59"/>
      <c r="K420" s="59"/>
      <c r="L420" s="59"/>
      <c r="M420" s="59"/>
      <c r="N420" s="59"/>
    </row>
    <row r="421" spans="1:14" s="71" customFormat="1" ht="14.25" customHeight="1" x14ac:dyDescent="0.35">
      <c r="A421" s="75" t="s">
        <v>1317</v>
      </c>
      <c r="B421" s="76" t="s">
        <v>1318</v>
      </c>
      <c r="C421" s="77">
        <f>SUM(C422+C423+C424+C425)</f>
        <v>0</v>
      </c>
      <c r="D421" s="77">
        <f>SUM(D422+D423+D424+D425)</f>
        <v>0</v>
      </c>
      <c r="E421" s="77">
        <f>SUM(E422+E423+E424+E425)</f>
        <v>0</v>
      </c>
      <c r="F421" s="77">
        <f>SUM(F422+F423+F424+F425)</f>
        <v>0</v>
      </c>
      <c r="G421" s="58"/>
      <c r="H421" s="59"/>
      <c r="I421" s="59"/>
      <c r="J421" s="59"/>
      <c r="K421" s="59"/>
      <c r="L421" s="59"/>
      <c r="M421" s="59"/>
      <c r="N421" s="59"/>
    </row>
    <row r="422" spans="1:14" s="71" customFormat="1" ht="14.25" customHeight="1" x14ac:dyDescent="0.35">
      <c r="A422" s="78" t="s">
        <v>1319</v>
      </c>
      <c r="B422" s="79" t="s">
        <v>1320</v>
      </c>
      <c r="C422" s="80"/>
      <c r="D422" s="80"/>
      <c r="E422" s="80">
        <f>SUMIF(Balance!$AB$107:$AB$319,Egresos!A422,Balance!$U$107:$V$319)</f>
        <v>0</v>
      </c>
      <c r="F422" s="80"/>
      <c r="G422" s="58"/>
      <c r="H422" s="59"/>
      <c r="I422" s="59"/>
      <c r="J422" s="59"/>
      <c r="K422" s="59"/>
      <c r="L422" s="59"/>
      <c r="M422" s="59"/>
      <c r="N422" s="59"/>
    </row>
    <row r="423" spans="1:14" s="71" customFormat="1" ht="14.25" customHeight="1" x14ac:dyDescent="0.35">
      <c r="A423" s="78" t="s">
        <v>1321</v>
      </c>
      <c r="B423" s="79" t="s">
        <v>1322</v>
      </c>
      <c r="C423" s="80"/>
      <c r="D423" s="80"/>
      <c r="E423" s="80">
        <f>SUMIF(Balance!$AB$107:$AB$319,Egresos!A423,Balance!$U$107:$V$319)</f>
        <v>0</v>
      </c>
      <c r="F423" s="80"/>
      <c r="G423" s="58"/>
      <c r="H423" s="59"/>
      <c r="I423" s="59"/>
      <c r="J423" s="59"/>
      <c r="K423" s="59"/>
      <c r="L423" s="59"/>
      <c r="M423" s="59"/>
      <c r="N423" s="59"/>
    </row>
    <row r="424" spans="1:14" s="71" customFormat="1" ht="14.25" customHeight="1" x14ac:dyDescent="0.35">
      <c r="A424" s="78" t="s">
        <v>1323</v>
      </c>
      <c r="B424" s="79" t="s">
        <v>1324</v>
      </c>
      <c r="C424" s="80"/>
      <c r="D424" s="80"/>
      <c r="E424" s="80">
        <f>SUMIF(Balance!$AB$107:$AB$319,Egresos!A424,Balance!$U$107:$V$319)</f>
        <v>0</v>
      </c>
      <c r="F424" s="80"/>
      <c r="G424" s="58"/>
      <c r="H424" s="59"/>
      <c r="I424" s="59"/>
      <c r="J424" s="59"/>
      <c r="K424" s="59"/>
      <c r="L424" s="59"/>
      <c r="M424" s="59"/>
      <c r="N424" s="59"/>
    </row>
    <row r="425" spans="1:14" s="71" customFormat="1" ht="14.25" customHeight="1" x14ac:dyDescent="0.35">
      <c r="A425" s="78" t="s">
        <v>1325</v>
      </c>
      <c r="B425" s="79" t="s">
        <v>1326</v>
      </c>
      <c r="C425" s="80"/>
      <c r="D425" s="80"/>
      <c r="E425" s="80">
        <f>SUMIF(Balance!$AB$107:$AB$319,Egresos!A425,Balance!$U$107:$V$319)</f>
        <v>0</v>
      </c>
      <c r="F425" s="80"/>
      <c r="G425" s="58"/>
      <c r="H425" s="59"/>
      <c r="I425" s="59"/>
      <c r="J425" s="59"/>
      <c r="K425" s="59"/>
      <c r="L425" s="59"/>
      <c r="M425" s="59"/>
      <c r="N425" s="59"/>
    </row>
    <row r="426" spans="1:14" s="71" customFormat="1" ht="14.25" customHeight="1" x14ac:dyDescent="0.35">
      <c r="A426" s="75" t="s">
        <v>1327</v>
      </c>
      <c r="B426" s="76" t="s">
        <v>1217</v>
      </c>
      <c r="C426" s="92"/>
      <c r="D426" s="92"/>
      <c r="E426" s="80">
        <f>SUMIF(Balance!$AB$107:$AB$319,Egresos!A426,Balance!$U$107:$V$319)</f>
        <v>0</v>
      </c>
      <c r="F426" s="92"/>
      <c r="G426" s="58"/>
      <c r="H426" s="59"/>
      <c r="I426" s="59"/>
      <c r="J426" s="59"/>
      <c r="K426" s="59"/>
      <c r="L426" s="59"/>
      <c r="M426" s="59"/>
      <c r="N426" s="59"/>
    </row>
    <row r="427" spans="1:14" s="71" customFormat="1" ht="14.25" customHeight="1" x14ac:dyDescent="0.35">
      <c r="A427" s="66" t="s">
        <v>1328</v>
      </c>
      <c r="B427" s="66" t="s">
        <v>1329</v>
      </c>
      <c r="C427" s="68">
        <f>SUM(C428+C431+C434+C437)</f>
        <v>3544427000</v>
      </c>
      <c r="D427" s="68">
        <f>SUM(D428+D431+D434+D437)</f>
        <v>3544427000</v>
      </c>
      <c r="E427" s="68">
        <f>SUM(E428+E431+E434+E437)</f>
        <v>59390911</v>
      </c>
      <c r="F427" s="68">
        <f>SUM(F428+F431+F434+F437)</f>
        <v>3485036089</v>
      </c>
      <c r="G427" s="69" t="s">
        <v>319</v>
      </c>
      <c r="H427" s="59"/>
      <c r="I427" s="59"/>
      <c r="J427" s="59"/>
      <c r="K427" s="59"/>
      <c r="L427" s="59"/>
      <c r="M427" s="59"/>
      <c r="N427" s="59"/>
    </row>
    <row r="428" spans="1:14" s="71" customFormat="1" ht="14.25" customHeight="1" x14ac:dyDescent="0.35">
      <c r="A428" s="72" t="s">
        <v>1330</v>
      </c>
      <c r="B428" s="73" t="s">
        <v>1331</v>
      </c>
      <c r="C428" s="74">
        <f>SUM(C429+C430)</f>
        <v>0</v>
      </c>
      <c r="D428" s="74">
        <f>SUM(D429+D430)</f>
        <v>0</v>
      </c>
      <c r="E428" s="74">
        <f>SUM(E429+E430)</f>
        <v>0</v>
      </c>
      <c r="F428" s="74">
        <f>SUM(F429+F430)</f>
        <v>0</v>
      </c>
      <c r="G428" s="58"/>
      <c r="H428" s="59"/>
      <c r="I428" s="59"/>
      <c r="J428" s="59"/>
      <c r="K428" s="59"/>
      <c r="L428" s="59"/>
      <c r="M428" s="59"/>
      <c r="N428" s="59"/>
    </row>
    <row r="429" spans="1:14" s="71" customFormat="1" ht="14.25" customHeight="1" x14ac:dyDescent="0.35">
      <c r="A429" s="75" t="s">
        <v>1332</v>
      </c>
      <c r="B429" s="76" t="s">
        <v>602</v>
      </c>
      <c r="C429" s="92"/>
      <c r="D429" s="92"/>
      <c r="E429" s="80">
        <f>SUMIF(Balance!$AB$107:$AB$319,Egresos!A429,Balance!$U$107:$V$319)</f>
        <v>0</v>
      </c>
      <c r="F429" s="92"/>
      <c r="G429" s="58"/>
      <c r="H429" s="59"/>
      <c r="I429" s="59"/>
      <c r="J429" s="59"/>
      <c r="K429" s="59"/>
      <c r="L429" s="59"/>
      <c r="M429" s="59"/>
      <c r="N429" s="59"/>
    </row>
    <row r="430" spans="1:14" s="71" customFormat="1" ht="14.25" customHeight="1" x14ac:dyDescent="0.35">
      <c r="A430" s="75" t="s">
        <v>1333</v>
      </c>
      <c r="B430" s="76" t="s">
        <v>604</v>
      </c>
      <c r="C430" s="92"/>
      <c r="D430" s="92"/>
      <c r="E430" s="80">
        <f>SUMIF(Balance!$AB$107:$AB$319,Egresos!A430,Balance!$U$107:$V$319)</f>
        <v>0</v>
      </c>
      <c r="F430" s="92"/>
      <c r="G430" s="58"/>
      <c r="H430" s="59"/>
      <c r="I430" s="59"/>
      <c r="J430" s="59"/>
      <c r="K430" s="59"/>
      <c r="L430" s="59"/>
      <c r="M430" s="59"/>
      <c r="N430" s="59"/>
    </row>
    <row r="431" spans="1:14" s="71" customFormat="1" ht="14.25" customHeight="1" x14ac:dyDescent="0.35">
      <c r="A431" s="72" t="s">
        <v>1334</v>
      </c>
      <c r="B431" s="73" t="s">
        <v>1335</v>
      </c>
      <c r="C431" s="74">
        <f>SUM(C432+C433)</f>
        <v>0</v>
      </c>
      <c r="D431" s="74">
        <f>SUM(D432+D433)</f>
        <v>0</v>
      </c>
      <c r="E431" s="74">
        <f>SUM(E432+E433)</f>
        <v>0</v>
      </c>
      <c r="F431" s="74">
        <f>SUM(F432+F433)</f>
        <v>0</v>
      </c>
      <c r="G431" s="58"/>
      <c r="H431" s="59"/>
      <c r="I431" s="59"/>
      <c r="J431" s="59"/>
      <c r="K431" s="59"/>
      <c r="L431" s="59"/>
      <c r="M431" s="59"/>
      <c r="N431" s="59"/>
    </row>
    <row r="432" spans="1:14" s="71" customFormat="1" ht="14.25" customHeight="1" x14ac:dyDescent="0.35">
      <c r="A432" s="75" t="s">
        <v>1336</v>
      </c>
      <c r="B432" s="76" t="s">
        <v>602</v>
      </c>
      <c r="C432" s="92"/>
      <c r="D432" s="92"/>
      <c r="E432" s="80">
        <f>SUMIF(Balance!$AB$107:$AB$319,Egresos!A432,Balance!$U$107:$V$319)</f>
        <v>0</v>
      </c>
      <c r="F432" s="92"/>
      <c r="G432" s="58"/>
      <c r="H432" s="59"/>
      <c r="I432" s="59"/>
      <c r="J432" s="59"/>
      <c r="K432" s="59"/>
      <c r="L432" s="59"/>
      <c r="M432" s="59"/>
      <c r="N432" s="59"/>
    </row>
    <row r="433" spans="1:14" s="71" customFormat="1" ht="14.25" customHeight="1" x14ac:dyDescent="0.35">
      <c r="A433" s="75" t="s">
        <v>1337</v>
      </c>
      <c r="B433" s="76" t="s">
        <v>604</v>
      </c>
      <c r="C433" s="92"/>
      <c r="D433" s="92"/>
      <c r="E433" s="80">
        <f>SUMIF(Balance!$AB$107:$AB$319,Egresos!A433,Balance!$U$107:$V$319)</f>
        <v>0</v>
      </c>
      <c r="F433" s="92"/>
      <c r="G433" s="58"/>
      <c r="H433" s="59"/>
      <c r="I433" s="59"/>
      <c r="J433" s="59"/>
      <c r="K433" s="59"/>
      <c r="L433" s="59"/>
      <c r="M433" s="59"/>
      <c r="N433" s="59"/>
    </row>
    <row r="434" spans="1:14" s="71" customFormat="1" ht="14.25" customHeight="1" x14ac:dyDescent="0.35">
      <c r="A434" s="72" t="s">
        <v>1338</v>
      </c>
      <c r="B434" s="73" t="s">
        <v>1339</v>
      </c>
      <c r="C434" s="74">
        <f>SUM(C435+C436)</f>
        <v>0</v>
      </c>
      <c r="D434" s="74">
        <f>SUM(D435+D436)</f>
        <v>0</v>
      </c>
      <c r="E434" s="74">
        <f>SUM(E435+E436)</f>
        <v>0</v>
      </c>
      <c r="F434" s="74">
        <f>SUM(F435+F436)</f>
        <v>0</v>
      </c>
      <c r="G434" s="58"/>
      <c r="H434" s="59"/>
      <c r="I434" s="59"/>
      <c r="J434" s="59"/>
      <c r="K434" s="59"/>
      <c r="L434" s="59"/>
      <c r="M434" s="59"/>
      <c r="N434" s="59"/>
    </row>
    <row r="435" spans="1:14" s="71" customFormat="1" ht="14.25" customHeight="1" x14ac:dyDescent="0.35">
      <c r="A435" s="75" t="s">
        <v>1340</v>
      </c>
      <c r="B435" s="76" t="s">
        <v>602</v>
      </c>
      <c r="C435" s="92"/>
      <c r="D435" s="92"/>
      <c r="E435" s="80">
        <f>SUMIF(Balance!$AB$107:$AB$319,Egresos!A435,Balance!$U$107:$V$319)</f>
        <v>0</v>
      </c>
      <c r="F435" s="92"/>
      <c r="G435" s="58"/>
      <c r="H435" s="59"/>
      <c r="I435" s="59"/>
      <c r="J435" s="59"/>
      <c r="K435" s="59"/>
      <c r="L435" s="59"/>
      <c r="M435" s="59"/>
      <c r="N435" s="59"/>
    </row>
    <row r="436" spans="1:14" s="71" customFormat="1" ht="14.25" customHeight="1" x14ac:dyDescent="0.35">
      <c r="A436" s="75" t="s">
        <v>1341</v>
      </c>
      <c r="B436" s="76" t="s">
        <v>604</v>
      </c>
      <c r="C436" s="92"/>
      <c r="D436" s="92"/>
      <c r="E436" s="80">
        <f>SUMIF(Balance!$AB$107:$AB$319,Egresos!A436,Balance!$U$107:$V$319)</f>
        <v>0</v>
      </c>
      <c r="F436" s="92"/>
      <c r="G436" s="58"/>
      <c r="H436" s="59"/>
      <c r="I436" s="59"/>
      <c r="J436" s="59"/>
      <c r="K436" s="59"/>
      <c r="L436" s="59"/>
      <c r="M436" s="59"/>
      <c r="N436" s="59"/>
    </row>
    <row r="437" spans="1:14" s="71" customFormat="1" ht="14.25" customHeight="1" x14ac:dyDescent="0.35">
      <c r="A437" s="72" t="s">
        <v>1342</v>
      </c>
      <c r="B437" s="73" t="s">
        <v>1343</v>
      </c>
      <c r="C437" s="80">
        <v>3544427000</v>
      </c>
      <c r="D437" s="80">
        <v>3544427000</v>
      </c>
      <c r="E437" s="80">
        <f>SUMIF(Balance!$AB$107:$AB$319,Egresos!A437,Balance!$U$107:$V$319)</f>
        <v>59390911</v>
      </c>
      <c r="F437" s="80">
        <f t="shared" ref="F437" si="32">+D437-E437</f>
        <v>3485036089</v>
      </c>
      <c r="G437" s="58"/>
      <c r="H437" s="59"/>
      <c r="I437" s="59"/>
      <c r="J437" s="59"/>
      <c r="K437" s="59"/>
      <c r="L437" s="59"/>
      <c r="M437" s="59"/>
      <c r="N437" s="59"/>
    </row>
    <row r="438" spans="1:14" s="71" customFormat="1" ht="14.25" customHeight="1" x14ac:dyDescent="0.35">
      <c r="A438" s="66" t="s">
        <v>1344</v>
      </c>
      <c r="B438" s="67" t="s">
        <v>1345</v>
      </c>
      <c r="C438" s="97">
        <v>0</v>
      </c>
      <c r="D438" s="97">
        <v>0</v>
      </c>
      <c r="E438" s="97">
        <v>0</v>
      </c>
      <c r="F438" s="97">
        <v>0</v>
      </c>
      <c r="G438" s="58"/>
      <c r="H438" s="59"/>
      <c r="I438" s="59"/>
      <c r="J438" s="59"/>
      <c r="K438" s="59"/>
      <c r="L438" s="59"/>
      <c r="M438" s="59"/>
      <c r="N438" s="59"/>
    </row>
    <row r="442" spans="1:14" ht="18" x14ac:dyDescent="0.35">
      <c r="B442" s="98" t="s">
        <v>1346</v>
      </c>
      <c r="C442" s="99">
        <f>C3+C228+C322+C328+C368+C371+C378+C394+C402+C415+C418+C427+C438</f>
        <v>16989500000</v>
      </c>
      <c r="D442" s="99">
        <f>D3+D228+D322+D328+D368+D371+D378+D394+D402+D415+D418+D427+D438</f>
        <v>16989500000</v>
      </c>
      <c r="E442" s="99">
        <f>E3+E228+E322+E328+E368+E371+E378+E394+E402+E415+E418+E427+E438</f>
        <v>10134417143</v>
      </c>
      <c r="F442" s="99">
        <f>F3+F228+F322+F328+F368+F371+F378+F394+F402+F415+F418+F427+F438</f>
        <v>6855082857</v>
      </c>
    </row>
    <row r="444" spans="1:14" x14ac:dyDescent="0.35">
      <c r="D444" s="102"/>
      <c r="E444" s="102">
        <f>+E442-Balance!U322</f>
        <v>0</v>
      </c>
      <c r="F444" s="102">
        <f>+D442-E442-F442</f>
        <v>0</v>
      </c>
    </row>
    <row r="446" spans="1:14" x14ac:dyDescent="0.35">
      <c r="E446" s="102"/>
      <c r="F446" s="102"/>
    </row>
  </sheetData>
  <sheetProtection password="BD52" sheet="1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30"/>
  <sheetViews>
    <sheetView showGridLines="0" workbookViewId="0">
      <pane ySplit="13" topLeftCell="A248" activePane="bottomLeft" state="frozen"/>
      <selection pane="bottomLeft" activeCell="U267" sqref="U267:V267"/>
    </sheetView>
  </sheetViews>
  <sheetFormatPr baseColWidth="10" defaultRowHeight="12.75" x14ac:dyDescent="0.2"/>
  <cols>
    <col min="1" max="1" width="12" customWidth="1"/>
    <col min="2" max="2" width="1.28515625" customWidth="1"/>
    <col min="3" max="3" width="2.7109375" customWidth="1"/>
    <col min="4" max="4" width="5.7109375" customWidth="1"/>
    <col min="5" max="5" width="19" customWidth="1"/>
    <col min="6" max="6" width="22.28515625" customWidth="1"/>
    <col min="7" max="7" width="13.42578125" customWidth="1"/>
    <col min="8" max="8" width="0" hidden="1" customWidth="1"/>
    <col min="9" max="9" width="13.42578125" customWidth="1"/>
    <col min="10" max="10" width="0" hidden="1" customWidth="1"/>
    <col min="11" max="11" width="10.28515625" customWidth="1"/>
    <col min="12" max="12" width="3.140625" customWidth="1"/>
    <col min="13" max="13" width="0" hidden="1" customWidth="1"/>
    <col min="14" max="14" width="3.5703125" customWidth="1"/>
    <col min="15" max="15" width="9.85546875" customWidth="1"/>
    <col min="16" max="16" width="0" hidden="1" customWidth="1"/>
    <col min="17" max="17" width="13.42578125" customWidth="1"/>
    <col min="18" max="18" width="0" hidden="1" customWidth="1"/>
    <col min="19" max="19" width="13.42578125" customWidth="1"/>
    <col min="20" max="20" width="0" hidden="1" customWidth="1"/>
    <col min="21" max="21" width="3.5703125" customWidth="1"/>
    <col min="22" max="22" width="9.85546875" customWidth="1"/>
    <col min="23" max="23" width="0" hidden="1" customWidth="1"/>
    <col min="24" max="24" width="6.140625" customWidth="1"/>
    <col min="25" max="25" width="7.28515625" customWidth="1"/>
    <col min="26" max="26" width="0" hidden="1" customWidth="1"/>
    <col min="27" max="256" width="9.140625" customWidth="1"/>
  </cols>
  <sheetData>
    <row r="1" spans="1:28" ht="21.6" customHeight="1" x14ac:dyDescent="0.2">
      <c r="A1" s="126"/>
      <c r="B1" s="141" t="s">
        <v>0</v>
      </c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</row>
    <row r="2" spans="1:28" ht="22.35" customHeight="1" x14ac:dyDescent="0.2">
      <c r="A2" s="126"/>
      <c r="B2" s="142" t="s">
        <v>1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</row>
    <row r="3" spans="1:28" ht="21.95" customHeight="1" x14ac:dyDescent="0.2">
      <c r="A3" s="126"/>
    </row>
    <row r="4" spans="1:28" ht="3" customHeight="1" x14ac:dyDescent="0.2"/>
    <row r="5" spans="1:28" ht="17.100000000000001" customHeight="1" x14ac:dyDescent="0.2">
      <c r="A5" s="138" t="s">
        <v>2</v>
      </c>
      <c r="B5" s="126"/>
      <c r="C5" s="126"/>
      <c r="D5" s="127" t="s">
        <v>3</v>
      </c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</row>
    <row r="6" spans="1:28" ht="17.100000000000001" customHeight="1" x14ac:dyDescent="0.2">
      <c r="A6" s="138" t="s">
        <v>4</v>
      </c>
      <c r="B6" s="126"/>
      <c r="C6" s="126"/>
      <c r="D6" s="127" t="s">
        <v>5</v>
      </c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</row>
    <row r="7" spans="1:28" ht="17.100000000000001" customHeight="1" x14ac:dyDescent="0.2">
      <c r="A7" s="138" t="s">
        <v>6</v>
      </c>
      <c r="B7" s="126"/>
      <c r="C7" s="126"/>
      <c r="D7" s="127" t="s">
        <v>7</v>
      </c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</row>
    <row r="8" spans="1:28" ht="17.100000000000001" customHeight="1" x14ac:dyDescent="0.2">
      <c r="A8" s="138" t="s">
        <v>8</v>
      </c>
      <c r="B8" s="126"/>
      <c r="C8" s="126"/>
      <c r="D8" s="127" t="s">
        <v>1521</v>
      </c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</row>
    <row r="9" spans="1:28" ht="12.75" hidden="1" customHeight="1" x14ac:dyDescent="0.2"/>
    <row r="10" spans="1:28" ht="17.100000000000001" customHeight="1" x14ac:dyDescent="0.2">
      <c r="A10" s="139" t="s">
        <v>9</v>
      </c>
      <c r="B10" s="126"/>
      <c r="C10" s="126"/>
      <c r="D10" s="140">
        <v>44571</v>
      </c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</row>
    <row r="11" spans="1:28" ht="5.0999999999999996" customHeight="1" x14ac:dyDescent="0.2"/>
    <row r="12" spans="1:28" ht="4.1500000000000004" customHeight="1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8" ht="12.75" customHeight="1" x14ac:dyDescent="0.2">
      <c r="A13" s="137" t="s">
        <v>10</v>
      </c>
      <c r="B13" s="125"/>
      <c r="C13" s="128" t="s">
        <v>11</v>
      </c>
      <c r="D13" s="124"/>
      <c r="E13" s="124"/>
      <c r="F13" s="125"/>
      <c r="G13" s="114" t="s">
        <v>12</v>
      </c>
      <c r="H13" s="113"/>
      <c r="I13" s="114" t="s">
        <v>13</v>
      </c>
      <c r="J13" s="113"/>
      <c r="K13" s="128" t="s">
        <v>14</v>
      </c>
      <c r="L13" s="125"/>
      <c r="M13" s="113"/>
      <c r="N13" s="128" t="s">
        <v>15</v>
      </c>
      <c r="O13" s="125"/>
      <c r="P13" s="113"/>
      <c r="Q13" s="114" t="s">
        <v>16</v>
      </c>
      <c r="R13" s="113"/>
      <c r="S13" s="114" t="s">
        <v>17</v>
      </c>
      <c r="T13" s="113"/>
      <c r="U13" s="128" t="s">
        <v>18</v>
      </c>
      <c r="V13" s="125"/>
      <c r="W13" s="113"/>
      <c r="X13" s="128" t="s">
        <v>19</v>
      </c>
      <c r="Y13" s="125"/>
      <c r="Z13" s="107"/>
      <c r="AA13" s="107"/>
      <c r="AB13" s="107"/>
    </row>
    <row r="14" spans="1:28" ht="12.75" customHeight="1" x14ac:dyDescent="0.2">
      <c r="A14" s="134" t="s">
        <v>20</v>
      </c>
      <c r="B14" s="130"/>
      <c r="C14" s="135" t="s">
        <v>21</v>
      </c>
      <c r="D14" s="132"/>
      <c r="E14" s="132"/>
      <c r="F14" s="130"/>
      <c r="G14" s="122">
        <v>8669313876</v>
      </c>
      <c r="H14" s="116"/>
      <c r="I14" s="122">
        <v>8598640721</v>
      </c>
      <c r="J14" s="116"/>
      <c r="K14" s="136">
        <v>70673155</v>
      </c>
      <c r="L14" s="130"/>
      <c r="M14" s="116"/>
      <c r="N14" s="136">
        <v>0</v>
      </c>
      <c r="O14" s="130"/>
      <c r="P14" s="116"/>
      <c r="Q14" s="122">
        <v>70673155</v>
      </c>
      <c r="R14" s="116"/>
      <c r="S14" s="122">
        <v>0</v>
      </c>
      <c r="T14" s="116"/>
      <c r="U14" s="136">
        <v>0</v>
      </c>
      <c r="V14" s="130"/>
      <c r="W14" s="116"/>
      <c r="X14" s="136">
        <v>0</v>
      </c>
      <c r="Y14" s="130"/>
      <c r="Z14" s="116"/>
      <c r="AA14" s="116"/>
      <c r="AB14" s="116"/>
    </row>
    <row r="15" spans="1:28" ht="12.75" customHeight="1" x14ac:dyDescent="0.2">
      <c r="A15" s="134" t="s">
        <v>22</v>
      </c>
      <c r="B15" s="130"/>
      <c r="C15" s="135" t="s">
        <v>23</v>
      </c>
      <c r="D15" s="132"/>
      <c r="E15" s="132"/>
      <c r="F15" s="130"/>
      <c r="G15" s="122">
        <v>7270540728</v>
      </c>
      <c r="H15" s="116"/>
      <c r="I15" s="122">
        <v>8285456745</v>
      </c>
      <c r="J15" s="116"/>
      <c r="K15" s="136">
        <v>0</v>
      </c>
      <c r="L15" s="130"/>
      <c r="M15" s="116"/>
      <c r="N15" s="136">
        <v>1014916017</v>
      </c>
      <c r="O15" s="130"/>
      <c r="P15" s="116"/>
      <c r="Q15" s="122">
        <v>0</v>
      </c>
      <c r="R15" s="116"/>
      <c r="S15" s="122">
        <v>1014916017</v>
      </c>
      <c r="T15" s="116"/>
      <c r="U15" s="136">
        <v>0</v>
      </c>
      <c r="V15" s="130"/>
      <c r="W15" s="116"/>
      <c r="X15" s="136">
        <v>0</v>
      </c>
      <c r="Y15" s="130"/>
      <c r="Z15" s="116"/>
      <c r="AA15" s="116"/>
      <c r="AB15" s="116"/>
    </row>
    <row r="16" spans="1:28" ht="12.75" customHeight="1" x14ac:dyDescent="0.2">
      <c r="A16" s="134" t="s">
        <v>24</v>
      </c>
      <c r="B16" s="130"/>
      <c r="C16" s="135" t="s">
        <v>25</v>
      </c>
      <c r="D16" s="132"/>
      <c r="E16" s="132"/>
      <c r="F16" s="130"/>
      <c r="G16" s="122">
        <v>0</v>
      </c>
      <c r="H16" s="116"/>
      <c r="I16" s="122">
        <v>12975776</v>
      </c>
      <c r="J16" s="116"/>
      <c r="K16" s="136">
        <v>0</v>
      </c>
      <c r="L16" s="130"/>
      <c r="M16" s="116"/>
      <c r="N16" s="136">
        <v>12975776</v>
      </c>
      <c r="O16" s="130"/>
      <c r="P16" s="116"/>
      <c r="Q16" s="122">
        <v>0</v>
      </c>
      <c r="R16" s="116"/>
      <c r="S16" s="122">
        <v>12975776</v>
      </c>
      <c r="T16" s="116"/>
      <c r="U16" s="136">
        <v>0</v>
      </c>
      <c r="V16" s="130"/>
      <c r="W16" s="116"/>
      <c r="X16" s="136">
        <v>0</v>
      </c>
      <c r="Y16" s="130"/>
      <c r="Z16" s="116"/>
      <c r="AA16" s="116"/>
      <c r="AB16" s="116"/>
    </row>
    <row r="17" spans="1:28" ht="12.75" customHeight="1" x14ac:dyDescent="0.2">
      <c r="A17" s="134" t="s">
        <v>1493</v>
      </c>
      <c r="B17" s="130"/>
      <c r="C17" s="135" t="s">
        <v>1494</v>
      </c>
      <c r="D17" s="132"/>
      <c r="E17" s="132"/>
      <c r="F17" s="130"/>
      <c r="G17" s="122">
        <v>0</v>
      </c>
      <c r="H17" s="116"/>
      <c r="I17" s="122">
        <v>3249954</v>
      </c>
      <c r="J17" s="116"/>
      <c r="K17" s="136">
        <v>0</v>
      </c>
      <c r="L17" s="130"/>
      <c r="M17" s="116"/>
      <c r="N17" s="136">
        <v>3249954</v>
      </c>
      <c r="O17" s="130"/>
      <c r="P17" s="116"/>
      <c r="Q17" s="122">
        <v>0</v>
      </c>
      <c r="R17" s="116"/>
      <c r="S17" s="122">
        <v>3249954</v>
      </c>
      <c r="T17" s="116"/>
      <c r="U17" s="136">
        <v>0</v>
      </c>
      <c r="V17" s="130"/>
      <c r="W17" s="116"/>
      <c r="X17" s="136">
        <v>0</v>
      </c>
      <c r="Y17" s="130"/>
      <c r="Z17" s="116"/>
      <c r="AA17" s="116"/>
      <c r="AB17" s="116"/>
    </row>
    <row r="18" spans="1:28" ht="12.75" customHeight="1" x14ac:dyDescent="0.2">
      <c r="A18" s="134" t="s">
        <v>1522</v>
      </c>
      <c r="B18" s="130"/>
      <c r="C18" s="135" t="s">
        <v>1523</v>
      </c>
      <c r="D18" s="132"/>
      <c r="E18" s="132"/>
      <c r="F18" s="130"/>
      <c r="G18" s="122">
        <v>480866888</v>
      </c>
      <c r="H18" s="116"/>
      <c r="I18" s="122">
        <v>0</v>
      </c>
      <c r="J18" s="116"/>
      <c r="K18" s="136">
        <v>480866888</v>
      </c>
      <c r="L18" s="130"/>
      <c r="M18" s="116"/>
      <c r="N18" s="136">
        <v>0</v>
      </c>
      <c r="O18" s="130"/>
      <c r="P18" s="116"/>
      <c r="Q18" s="122">
        <v>480866888</v>
      </c>
      <c r="R18" s="116"/>
      <c r="S18" s="122">
        <v>0</v>
      </c>
      <c r="T18" s="116"/>
      <c r="U18" s="136">
        <v>0</v>
      </c>
      <c r="V18" s="130"/>
      <c r="W18" s="116"/>
      <c r="X18" s="136">
        <v>0</v>
      </c>
      <c r="Y18" s="130"/>
      <c r="Z18" s="116"/>
      <c r="AA18" s="116"/>
      <c r="AB18" s="116"/>
    </row>
    <row r="19" spans="1:28" ht="12.75" customHeight="1" x14ac:dyDescent="0.2">
      <c r="A19" s="134" t="s">
        <v>26</v>
      </c>
      <c r="B19" s="130"/>
      <c r="C19" s="135" t="s">
        <v>27</v>
      </c>
      <c r="D19" s="132"/>
      <c r="E19" s="132"/>
      <c r="F19" s="130"/>
      <c r="G19" s="122">
        <v>10000000</v>
      </c>
      <c r="H19" s="116"/>
      <c r="I19" s="122">
        <v>10193027</v>
      </c>
      <c r="J19" s="116"/>
      <c r="K19" s="136">
        <v>0</v>
      </c>
      <c r="L19" s="130"/>
      <c r="M19" s="116"/>
      <c r="N19" s="136">
        <v>193027</v>
      </c>
      <c r="O19" s="130"/>
      <c r="P19" s="116"/>
      <c r="Q19" s="122">
        <v>0</v>
      </c>
      <c r="R19" s="116"/>
      <c r="S19" s="122">
        <v>193027</v>
      </c>
      <c r="T19" s="116"/>
      <c r="U19" s="136">
        <v>0</v>
      </c>
      <c r="V19" s="130"/>
      <c r="W19" s="116"/>
      <c r="X19" s="136">
        <v>0</v>
      </c>
      <c r="Y19" s="130"/>
      <c r="Z19" s="116"/>
      <c r="AA19" s="116"/>
      <c r="AB19" s="116"/>
    </row>
    <row r="20" spans="1:28" ht="12.75" customHeight="1" x14ac:dyDescent="0.2">
      <c r="A20" s="134" t="s">
        <v>28</v>
      </c>
      <c r="B20" s="130"/>
      <c r="C20" s="135" t="s">
        <v>29</v>
      </c>
      <c r="D20" s="132"/>
      <c r="E20" s="132"/>
      <c r="F20" s="130"/>
      <c r="G20" s="122">
        <v>145293448</v>
      </c>
      <c r="H20" s="116"/>
      <c r="I20" s="122">
        <v>145285425</v>
      </c>
      <c r="J20" s="116"/>
      <c r="K20" s="136">
        <v>8023</v>
      </c>
      <c r="L20" s="130"/>
      <c r="M20" s="116"/>
      <c r="N20" s="136">
        <v>0</v>
      </c>
      <c r="O20" s="130"/>
      <c r="P20" s="116"/>
      <c r="Q20" s="122">
        <v>8023</v>
      </c>
      <c r="R20" s="116"/>
      <c r="S20" s="122">
        <v>0</v>
      </c>
      <c r="T20" s="116"/>
      <c r="U20" s="136">
        <v>0</v>
      </c>
      <c r="V20" s="130"/>
      <c r="W20" s="116"/>
      <c r="X20" s="136">
        <v>0</v>
      </c>
      <c r="Y20" s="130"/>
      <c r="Z20" s="116"/>
      <c r="AA20" s="116"/>
      <c r="AB20" s="116"/>
    </row>
    <row r="21" spans="1:28" ht="12.75" customHeight="1" x14ac:dyDescent="0.2">
      <c r="A21" s="134" t="s">
        <v>30</v>
      </c>
      <c r="B21" s="130"/>
      <c r="C21" s="135" t="s">
        <v>31</v>
      </c>
      <c r="D21" s="132"/>
      <c r="E21" s="132"/>
      <c r="F21" s="130"/>
      <c r="G21" s="122">
        <v>0</v>
      </c>
      <c r="H21" s="116"/>
      <c r="I21" s="122">
        <v>500000</v>
      </c>
      <c r="J21" s="116"/>
      <c r="K21" s="136">
        <v>0</v>
      </c>
      <c r="L21" s="130"/>
      <c r="M21" s="116"/>
      <c r="N21" s="136">
        <v>500000</v>
      </c>
      <c r="O21" s="130"/>
      <c r="P21" s="116"/>
      <c r="Q21" s="122">
        <v>0</v>
      </c>
      <c r="R21" s="116"/>
      <c r="S21" s="122">
        <v>500000</v>
      </c>
      <c r="T21" s="116"/>
      <c r="U21" s="136">
        <v>0</v>
      </c>
      <c r="V21" s="130"/>
      <c r="W21" s="116"/>
      <c r="X21" s="136">
        <v>0</v>
      </c>
      <c r="Y21" s="130"/>
      <c r="Z21" s="116"/>
      <c r="AA21" s="116"/>
      <c r="AB21" s="116"/>
    </row>
    <row r="22" spans="1:28" ht="12.75" customHeight="1" x14ac:dyDescent="0.2">
      <c r="A22" s="134" t="s">
        <v>32</v>
      </c>
      <c r="B22" s="130"/>
      <c r="C22" s="135" t="s">
        <v>33</v>
      </c>
      <c r="D22" s="132"/>
      <c r="E22" s="132"/>
      <c r="F22" s="130"/>
      <c r="G22" s="122">
        <v>243260688</v>
      </c>
      <c r="H22" s="116"/>
      <c r="I22" s="122">
        <v>207566668</v>
      </c>
      <c r="J22" s="116"/>
      <c r="K22" s="136">
        <v>35694020</v>
      </c>
      <c r="L22" s="130"/>
      <c r="M22" s="116"/>
      <c r="N22" s="136">
        <v>0</v>
      </c>
      <c r="O22" s="130"/>
      <c r="P22" s="116"/>
      <c r="Q22" s="122">
        <v>35694020</v>
      </c>
      <c r="R22" s="116"/>
      <c r="S22" s="122">
        <v>0</v>
      </c>
      <c r="T22" s="116"/>
      <c r="U22" s="136">
        <v>0</v>
      </c>
      <c r="V22" s="130"/>
      <c r="W22" s="116"/>
      <c r="X22" s="136">
        <v>0</v>
      </c>
      <c r="Y22" s="130"/>
      <c r="Z22" s="116"/>
      <c r="AA22" s="116"/>
      <c r="AB22" s="116"/>
    </row>
    <row r="23" spans="1:28" ht="12.75" customHeight="1" x14ac:dyDescent="0.2">
      <c r="A23" s="134" t="s">
        <v>34</v>
      </c>
      <c r="B23" s="130"/>
      <c r="C23" s="135" t="s">
        <v>35</v>
      </c>
      <c r="D23" s="132"/>
      <c r="E23" s="132"/>
      <c r="F23" s="130"/>
      <c r="G23" s="122">
        <v>1423912194</v>
      </c>
      <c r="H23" s="116"/>
      <c r="I23" s="122">
        <v>1380637762</v>
      </c>
      <c r="J23" s="116"/>
      <c r="K23" s="136">
        <v>43274432</v>
      </c>
      <c r="L23" s="130"/>
      <c r="M23" s="116"/>
      <c r="N23" s="136">
        <v>0</v>
      </c>
      <c r="O23" s="130"/>
      <c r="P23" s="116"/>
      <c r="Q23" s="122">
        <v>43274432</v>
      </c>
      <c r="R23" s="116"/>
      <c r="S23" s="122">
        <v>0</v>
      </c>
      <c r="T23" s="116"/>
      <c r="U23" s="136">
        <v>0</v>
      </c>
      <c r="V23" s="130"/>
      <c r="W23" s="116"/>
      <c r="X23" s="136">
        <v>0</v>
      </c>
      <c r="Y23" s="130"/>
      <c r="Z23" s="116"/>
      <c r="AA23" s="116"/>
      <c r="AB23" s="116"/>
    </row>
    <row r="24" spans="1:28" ht="12.75" customHeight="1" x14ac:dyDescent="0.2">
      <c r="A24" s="134" t="s">
        <v>36</v>
      </c>
      <c r="B24" s="130"/>
      <c r="C24" s="135" t="s">
        <v>37</v>
      </c>
      <c r="D24" s="132"/>
      <c r="E24" s="132"/>
      <c r="F24" s="130"/>
      <c r="G24" s="122">
        <v>748668497</v>
      </c>
      <c r="H24" s="116"/>
      <c r="I24" s="122">
        <v>603033018</v>
      </c>
      <c r="J24" s="116"/>
      <c r="K24" s="136">
        <v>145635479</v>
      </c>
      <c r="L24" s="130"/>
      <c r="M24" s="116"/>
      <c r="N24" s="136">
        <v>0</v>
      </c>
      <c r="O24" s="130"/>
      <c r="P24" s="116"/>
      <c r="Q24" s="122">
        <v>145635479</v>
      </c>
      <c r="R24" s="116"/>
      <c r="S24" s="122">
        <v>0</v>
      </c>
      <c r="T24" s="116"/>
      <c r="U24" s="136">
        <v>0</v>
      </c>
      <c r="V24" s="130"/>
      <c r="W24" s="116"/>
      <c r="X24" s="136">
        <v>0</v>
      </c>
      <c r="Y24" s="130"/>
      <c r="Z24" s="116"/>
      <c r="AA24" s="116"/>
      <c r="AB24" s="116"/>
    </row>
    <row r="25" spans="1:28" ht="12.75" customHeight="1" x14ac:dyDescent="0.2">
      <c r="A25" s="134" t="s">
        <v>38</v>
      </c>
      <c r="B25" s="130"/>
      <c r="C25" s="135" t="s">
        <v>39</v>
      </c>
      <c r="D25" s="132"/>
      <c r="E25" s="132"/>
      <c r="F25" s="130"/>
      <c r="G25" s="122">
        <v>75000170</v>
      </c>
      <c r="H25" s="116"/>
      <c r="I25" s="122">
        <v>0</v>
      </c>
      <c r="J25" s="116"/>
      <c r="K25" s="136">
        <v>75000170</v>
      </c>
      <c r="L25" s="130"/>
      <c r="M25" s="116"/>
      <c r="N25" s="136">
        <v>0</v>
      </c>
      <c r="O25" s="130"/>
      <c r="P25" s="116"/>
      <c r="Q25" s="122">
        <v>75000170</v>
      </c>
      <c r="R25" s="116"/>
      <c r="S25" s="122">
        <v>0</v>
      </c>
      <c r="T25" s="116"/>
      <c r="U25" s="136">
        <v>0</v>
      </c>
      <c r="V25" s="130"/>
      <c r="W25" s="116"/>
      <c r="X25" s="136">
        <v>0</v>
      </c>
      <c r="Y25" s="130"/>
      <c r="Z25" s="116"/>
      <c r="AA25" s="116"/>
      <c r="AB25" s="116"/>
    </row>
    <row r="26" spans="1:28" ht="12.75" customHeight="1" x14ac:dyDescent="0.2">
      <c r="A26" s="134" t="s">
        <v>1495</v>
      </c>
      <c r="B26" s="130"/>
      <c r="C26" s="135" t="s">
        <v>1496</v>
      </c>
      <c r="D26" s="132"/>
      <c r="E26" s="132"/>
      <c r="F26" s="130"/>
      <c r="G26" s="122">
        <v>51271956</v>
      </c>
      <c r="H26" s="116"/>
      <c r="I26" s="122">
        <v>0</v>
      </c>
      <c r="J26" s="116"/>
      <c r="K26" s="136">
        <v>51271956</v>
      </c>
      <c r="L26" s="130"/>
      <c r="M26" s="116"/>
      <c r="N26" s="136">
        <v>0</v>
      </c>
      <c r="O26" s="130"/>
      <c r="P26" s="116"/>
      <c r="Q26" s="122">
        <v>51271956</v>
      </c>
      <c r="R26" s="116"/>
      <c r="S26" s="122">
        <v>0</v>
      </c>
      <c r="T26" s="116"/>
      <c r="U26" s="136">
        <v>0</v>
      </c>
      <c r="V26" s="130"/>
      <c r="W26" s="116"/>
      <c r="X26" s="136">
        <v>0</v>
      </c>
      <c r="Y26" s="130"/>
      <c r="Z26" s="116"/>
      <c r="AA26" s="116"/>
      <c r="AB26" s="116"/>
    </row>
    <row r="27" spans="1:28" ht="12.75" customHeight="1" x14ac:dyDescent="0.2">
      <c r="A27" s="134" t="s">
        <v>40</v>
      </c>
      <c r="B27" s="130"/>
      <c r="C27" s="135" t="s">
        <v>41</v>
      </c>
      <c r="D27" s="132"/>
      <c r="E27" s="132"/>
      <c r="F27" s="130"/>
      <c r="G27" s="122">
        <v>2488510</v>
      </c>
      <c r="H27" s="116"/>
      <c r="I27" s="122">
        <v>1067006</v>
      </c>
      <c r="J27" s="116"/>
      <c r="K27" s="136">
        <v>1421504</v>
      </c>
      <c r="L27" s="130"/>
      <c r="M27" s="116"/>
      <c r="N27" s="136">
        <v>0</v>
      </c>
      <c r="O27" s="130"/>
      <c r="P27" s="116"/>
      <c r="Q27" s="122">
        <v>1421504</v>
      </c>
      <c r="R27" s="116"/>
      <c r="S27" s="122">
        <v>0</v>
      </c>
      <c r="T27" s="116"/>
      <c r="U27" s="136">
        <v>0</v>
      </c>
      <c r="V27" s="130"/>
      <c r="W27" s="116"/>
      <c r="X27" s="136">
        <v>0</v>
      </c>
      <c r="Y27" s="130"/>
      <c r="Z27" s="116"/>
      <c r="AA27" s="116"/>
      <c r="AB27" s="116"/>
    </row>
    <row r="28" spans="1:28" ht="12.75" customHeight="1" x14ac:dyDescent="0.2">
      <c r="A28" s="134" t="s">
        <v>42</v>
      </c>
      <c r="B28" s="130"/>
      <c r="C28" s="135" t="s">
        <v>43</v>
      </c>
      <c r="D28" s="132"/>
      <c r="E28" s="132"/>
      <c r="F28" s="130"/>
      <c r="G28" s="122">
        <v>56237858</v>
      </c>
      <c r="H28" s="116"/>
      <c r="I28" s="122">
        <v>20036193</v>
      </c>
      <c r="J28" s="116"/>
      <c r="K28" s="136">
        <v>36201665</v>
      </c>
      <c r="L28" s="130"/>
      <c r="M28" s="116"/>
      <c r="N28" s="136">
        <v>0</v>
      </c>
      <c r="O28" s="130"/>
      <c r="P28" s="116"/>
      <c r="Q28" s="122">
        <v>36201665</v>
      </c>
      <c r="R28" s="116"/>
      <c r="S28" s="122">
        <v>0</v>
      </c>
      <c r="T28" s="116"/>
      <c r="U28" s="136">
        <v>0</v>
      </c>
      <c r="V28" s="130"/>
      <c r="W28" s="116"/>
      <c r="X28" s="136">
        <v>0</v>
      </c>
      <c r="Y28" s="130"/>
      <c r="Z28" s="116"/>
      <c r="AA28" s="116"/>
      <c r="AB28" s="116"/>
    </row>
    <row r="29" spans="1:28" ht="12.75" customHeight="1" x14ac:dyDescent="0.2">
      <c r="A29" s="134" t="s">
        <v>44</v>
      </c>
      <c r="B29" s="130"/>
      <c r="C29" s="135" t="s">
        <v>45</v>
      </c>
      <c r="D29" s="132"/>
      <c r="E29" s="132"/>
      <c r="F29" s="130"/>
      <c r="G29" s="122">
        <v>38121482</v>
      </c>
      <c r="H29" s="116"/>
      <c r="I29" s="122">
        <v>27956139</v>
      </c>
      <c r="J29" s="116"/>
      <c r="K29" s="136">
        <v>10165343</v>
      </c>
      <c r="L29" s="130"/>
      <c r="M29" s="116"/>
      <c r="N29" s="136">
        <v>0</v>
      </c>
      <c r="O29" s="130"/>
      <c r="P29" s="116"/>
      <c r="Q29" s="122">
        <v>10165343</v>
      </c>
      <c r="R29" s="116"/>
      <c r="S29" s="122">
        <v>0</v>
      </c>
      <c r="T29" s="116"/>
      <c r="U29" s="136">
        <v>0</v>
      </c>
      <c r="V29" s="130"/>
      <c r="W29" s="116"/>
      <c r="X29" s="136">
        <v>0</v>
      </c>
      <c r="Y29" s="130"/>
      <c r="Z29" s="116"/>
      <c r="AA29" s="116"/>
      <c r="AB29" s="116"/>
    </row>
    <row r="30" spans="1:28" ht="12.75" customHeight="1" x14ac:dyDescent="0.2">
      <c r="A30" s="134" t="s">
        <v>46</v>
      </c>
      <c r="B30" s="130"/>
      <c r="C30" s="135" t="s">
        <v>47</v>
      </c>
      <c r="D30" s="132"/>
      <c r="E30" s="132"/>
      <c r="F30" s="130"/>
      <c r="G30" s="122">
        <v>9790000</v>
      </c>
      <c r="H30" s="116"/>
      <c r="I30" s="122">
        <v>10418695</v>
      </c>
      <c r="J30" s="116"/>
      <c r="K30" s="136">
        <v>0</v>
      </c>
      <c r="L30" s="130"/>
      <c r="M30" s="116"/>
      <c r="N30" s="136">
        <v>628695</v>
      </c>
      <c r="O30" s="130"/>
      <c r="P30" s="116"/>
      <c r="Q30" s="122">
        <v>0</v>
      </c>
      <c r="R30" s="116"/>
      <c r="S30" s="122">
        <v>628695</v>
      </c>
      <c r="T30" s="116"/>
      <c r="U30" s="136">
        <v>0</v>
      </c>
      <c r="V30" s="130"/>
      <c r="W30" s="116"/>
      <c r="X30" s="136">
        <v>0</v>
      </c>
      <c r="Y30" s="130"/>
      <c r="Z30" s="116"/>
      <c r="AA30" s="116"/>
      <c r="AB30" s="116"/>
    </row>
    <row r="31" spans="1:28" ht="12.75" customHeight="1" x14ac:dyDescent="0.2">
      <c r="A31" s="134" t="s">
        <v>1401</v>
      </c>
      <c r="B31" s="130"/>
      <c r="C31" s="135" t="s">
        <v>1402</v>
      </c>
      <c r="D31" s="132"/>
      <c r="E31" s="132"/>
      <c r="F31" s="130"/>
      <c r="G31" s="122">
        <v>0</v>
      </c>
      <c r="H31" s="116"/>
      <c r="I31" s="122">
        <v>1962257</v>
      </c>
      <c r="J31" s="116"/>
      <c r="K31" s="136">
        <v>0</v>
      </c>
      <c r="L31" s="130"/>
      <c r="M31" s="116"/>
      <c r="N31" s="136">
        <v>1962257</v>
      </c>
      <c r="O31" s="130"/>
      <c r="P31" s="116"/>
      <c r="Q31" s="122">
        <v>0</v>
      </c>
      <c r="R31" s="116"/>
      <c r="S31" s="122">
        <v>1962257</v>
      </c>
      <c r="T31" s="116"/>
      <c r="U31" s="136">
        <v>0</v>
      </c>
      <c r="V31" s="130"/>
      <c r="W31" s="116"/>
      <c r="X31" s="136">
        <v>0</v>
      </c>
      <c r="Y31" s="130"/>
      <c r="Z31" s="116"/>
      <c r="AA31" s="116"/>
      <c r="AB31" s="116"/>
    </row>
    <row r="32" spans="1:28" ht="12.75" customHeight="1" x14ac:dyDescent="0.2">
      <c r="A32" s="134" t="s">
        <v>48</v>
      </c>
      <c r="B32" s="130"/>
      <c r="C32" s="135" t="s">
        <v>49</v>
      </c>
      <c r="D32" s="132"/>
      <c r="E32" s="132"/>
      <c r="F32" s="130"/>
      <c r="G32" s="122">
        <v>5970000</v>
      </c>
      <c r="H32" s="116"/>
      <c r="I32" s="122">
        <v>0</v>
      </c>
      <c r="J32" s="116"/>
      <c r="K32" s="136">
        <v>5970000</v>
      </c>
      <c r="L32" s="130"/>
      <c r="M32" s="116"/>
      <c r="N32" s="136">
        <v>0</v>
      </c>
      <c r="O32" s="130"/>
      <c r="P32" s="116"/>
      <c r="Q32" s="122">
        <v>5970000</v>
      </c>
      <c r="R32" s="116"/>
      <c r="S32" s="122">
        <v>0</v>
      </c>
      <c r="T32" s="116"/>
      <c r="U32" s="136">
        <v>0</v>
      </c>
      <c r="V32" s="130"/>
      <c r="W32" s="116"/>
      <c r="X32" s="136">
        <v>0</v>
      </c>
      <c r="Y32" s="130"/>
      <c r="Z32" s="116"/>
      <c r="AA32" s="116"/>
      <c r="AB32" s="116"/>
    </row>
    <row r="33" spans="1:28" ht="12.75" customHeight="1" x14ac:dyDescent="0.2">
      <c r="A33" s="134" t="s">
        <v>1524</v>
      </c>
      <c r="B33" s="130"/>
      <c r="C33" s="135" t="s">
        <v>1525</v>
      </c>
      <c r="D33" s="132"/>
      <c r="E33" s="132"/>
      <c r="F33" s="130"/>
      <c r="G33" s="122">
        <v>0</v>
      </c>
      <c r="H33" s="116"/>
      <c r="I33" s="122">
        <v>1200390</v>
      </c>
      <c r="J33" s="116"/>
      <c r="K33" s="136">
        <v>0</v>
      </c>
      <c r="L33" s="130"/>
      <c r="M33" s="116"/>
      <c r="N33" s="136">
        <v>1200390</v>
      </c>
      <c r="O33" s="130"/>
      <c r="P33" s="116"/>
      <c r="Q33" s="122">
        <v>0</v>
      </c>
      <c r="R33" s="116"/>
      <c r="S33" s="122">
        <v>1200390</v>
      </c>
      <c r="T33" s="116"/>
      <c r="U33" s="136">
        <v>0</v>
      </c>
      <c r="V33" s="130"/>
      <c r="W33" s="116"/>
      <c r="X33" s="136">
        <v>0</v>
      </c>
      <c r="Y33" s="130"/>
      <c r="Z33" s="116"/>
      <c r="AA33" s="116"/>
      <c r="AB33" s="116"/>
    </row>
    <row r="34" spans="1:28" ht="12.75" customHeight="1" x14ac:dyDescent="0.2">
      <c r="A34" s="134" t="s">
        <v>50</v>
      </c>
      <c r="B34" s="130"/>
      <c r="C34" s="135" t="s">
        <v>51</v>
      </c>
      <c r="D34" s="132"/>
      <c r="E34" s="132"/>
      <c r="F34" s="130"/>
      <c r="G34" s="122">
        <v>0</v>
      </c>
      <c r="H34" s="116"/>
      <c r="I34" s="122">
        <v>282450</v>
      </c>
      <c r="J34" s="116"/>
      <c r="K34" s="136">
        <v>0</v>
      </c>
      <c r="L34" s="130"/>
      <c r="M34" s="116"/>
      <c r="N34" s="136">
        <v>282450</v>
      </c>
      <c r="O34" s="130"/>
      <c r="P34" s="116"/>
      <c r="Q34" s="122">
        <v>0</v>
      </c>
      <c r="R34" s="116"/>
      <c r="S34" s="122">
        <v>282450</v>
      </c>
      <c r="T34" s="116"/>
      <c r="U34" s="136">
        <v>0</v>
      </c>
      <c r="V34" s="130"/>
      <c r="W34" s="116"/>
      <c r="X34" s="136">
        <v>0</v>
      </c>
      <c r="Y34" s="130"/>
      <c r="Z34" s="116"/>
      <c r="AA34" s="116"/>
      <c r="AB34" s="116"/>
    </row>
    <row r="35" spans="1:28" ht="12.75" customHeight="1" x14ac:dyDescent="0.2">
      <c r="A35" s="134" t="s">
        <v>52</v>
      </c>
      <c r="B35" s="130"/>
      <c r="C35" s="135" t="s">
        <v>53</v>
      </c>
      <c r="D35" s="132"/>
      <c r="E35" s="132"/>
      <c r="F35" s="130"/>
      <c r="G35" s="122">
        <v>0</v>
      </c>
      <c r="H35" s="116"/>
      <c r="I35" s="122">
        <v>4094566</v>
      </c>
      <c r="J35" s="116"/>
      <c r="K35" s="136">
        <v>0</v>
      </c>
      <c r="L35" s="130"/>
      <c r="M35" s="116"/>
      <c r="N35" s="136">
        <v>4094566</v>
      </c>
      <c r="O35" s="130"/>
      <c r="P35" s="116"/>
      <c r="Q35" s="122">
        <v>0</v>
      </c>
      <c r="R35" s="116"/>
      <c r="S35" s="122">
        <v>4094566</v>
      </c>
      <c r="T35" s="116"/>
      <c r="U35" s="136">
        <v>0</v>
      </c>
      <c r="V35" s="130"/>
      <c r="W35" s="116"/>
      <c r="X35" s="136">
        <v>0</v>
      </c>
      <c r="Y35" s="130"/>
      <c r="Z35" s="116"/>
      <c r="AA35" s="116"/>
      <c r="AB35" s="116"/>
    </row>
    <row r="36" spans="1:28" ht="12.75" customHeight="1" x14ac:dyDescent="0.2">
      <c r="A36" s="134" t="s">
        <v>54</v>
      </c>
      <c r="B36" s="130"/>
      <c r="C36" s="135" t="s">
        <v>55</v>
      </c>
      <c r="D36" s="132"/>
      <c r="E36" s="132"/>
      <c r="F36" s="130"/>
      <c r="G36" s="122">
        <v>67525572</v>
      </c>
      <c r="H36" s="116"/>
      <c r="I36" s="122">
        <v>115217247</v>
      </c>
      <c r="J36" s="116"/>
      <c r="K36" s="136">
        <v>0</v>
      </c>
      <c r="L36" s="130"/>
      <c r="M36" s="116"/>
      <c r="N36" s="136">
        <v>47691675</v>
      </c>
      <c r="O36" s="130"/>
      <c r="P36" s="116"/>
      <c r="Q36" s="122">
        <v>0</v>
      </c>
      <c r="R36" s="116"/>
      <c r="S36" s="122">
        <v>47691675</v>
      </c>
      <c r="T36" s="116"/>
      <c r="U36" s="136">
        <v>0</v>
      </c>
      <c r="V36" s="130"/>
      <c r="W36" s="116"/>
      <c r="X36" s="136">
        <v>0</v>
      </c>
      <c r="Y36" s="130"/>
      <c r="Z36" s="116"/>
      <c r="AA36" s="116"/>
      <c r="AB36" s="116"/>
    </row>
    <row r="37" spans="1:28" ht="12.75" customHeight="1" x14ac:dyDescent="0.2">
      <c r="A37" s="134" t="s">
        <v>1424</v>
      </c>
      <c r="B37" s="130"/>
      <c r="C37" s="135" t="s">
        <v>1425</v>
      </c>
      <c r="D37" s="132"/>
      <c r="E37" s="132"/>
      <c r="F37" s="130"/>
      <c r="G37" s="122">
        <v>0</v>
      </c>
      <c r="H37" s="116"/>
      <c r="I37" s="122">
        <v>271904</v>
      </c>
      <c r="J37" s="116"/>
      <c r="K37" s="136">
        <v>0</v>
      </c>
      <c r="L37" s="130"/>
      <c r="M37" s="116"/>
      <c r="N37" s="136">
        <v>271904</v>
      </c>
      <c r="O37" s="130"/>
      <c r="P37" s="116"/>
      <c r="Q37" s="122">
        <v>0</v>
      </c>
      <c r="R37" s="116"/>
      <c r="S37" s="122">
        <v>271904</v>
      </c>
      <c r="T37" s="116"/>
      <c r="U37" s="136">
        <v>0</v>
      </c>
      <c r="V37" s="130"/>
      <c r="W37" s="116"/>
      <c r="X37" s="136">
        <v>0</v>
      </c>
      <c r="Y37" s="130"/>
      <c r="Z37" s="116"/>
      <c r="AA37" s="116"/>
      <c r="AB37" s="116"/>
    </row>
    <row r="38" spans="1:28" ht="12.75" customHeight="1" x14ac:dyDescent="0.2">
      <c r="A38" s="134" t="s">
        <v>56</v>
      </c>
      <c r="B38" s="130"/>
      <c r="C38" s="135" t="s">
        <v>57</v>
      </c>
      <c r="D38" s="132"/>
      <c r="E38" s="132"/>
      <c r="F38" s="130"/>
      <c r="G38" s="122">
        <v>0</v>
      </c>
      <c r="H38" s="116"/>
      <c r="I38" s="122">
        <v>550442</v>
      </c>
      <c r="J38" s="116"/>
      <c r="K38" s="136">
        <v>0</v>
      </c>
      <c r="L38" s="130"/>
      <c r="M38" s="116"/>
      <c r="N38" s="136">
        <v>550442</v>
      </c>
      <c r="O38" s="130"/>
      <c r="P38" s="116"/>
      <c r="Q38" s="122">
        <v>0</v>
      </c>
      <c r="R38" s="116"/>
      <c r="S38" s="122">
        <v>550442</v>
      </c>
      <c r="T38" s="116"/>
      <c r="U38" s="136">
        <v>0</v>
      </c>
      <c r="V38" s="130"/>
      <c r="W38" s="116"/>
      <c r="X38" s="136">
        <v>0</v>
      </c>
      <c r="Y38" s="130"/>
      <c r="Z38" s="116"/>
      <c r="AA38" s="116"/>
      <c r="AB38" s="116"/>
    </row>
    <row r="39" spans="1:28" ht="12.75" customHeight="1" x14ac:dyDescent="0.2">
      <c r="A39" s="134" t="s">
        <v>1439</v>
      </c>
      <c r="B39" s="130"/>
      <c r="C39" s="135" t="s">
        <v>1440</v>
      </c>
      <c r="D39" s="132"/>
      <c r="E39" s="132"/>
      <c r="F39" s="130"/>
      <c r="G39" s="122">
        <v>36946358</v>
      </c>
      <c r="H39" s="116"/>
      <c r="I39" s="122">
        <v>11364500</v>
      </c>
      <c r="J39" s="116"/>
      <c r="K39" s="136">
        <v>25581858</v>
      </c>
      <c r="L39" s="130"/>
      <c r="M39" s="116"/>
      <c r="N39" s="136">
        <v>0</v>
      </c>
      <c r="O39" s="130"/>
      <c r="P39" s="116"/>
      <c r="Q39" s="122">
        <v>25581858</v>
      </c>
      <c r="R39" s="116"/>
      <c r="S39" s="122">
        <v>0</v>
      </c>
      <c r="T39" s="116"/>
      <c r="U39" s="136">
        <v>0</v>
      </c>
      <c r="V39" s="130"/>
      <c r="W39" s="116"/>
      <c r="X39" s="136">
        <v>0</v>
      </c>
      <c r="Y39" s="130"/>
      <c r="Z39" s="116"/>
      <c r="AA39" s="116"/>
      <c r="AB39" s="116"/>
    </row>
    <row r="40" spans="1:28" ht="12.75" customHeight="1" x14ac:dyDescent="0.2">
      <c r="A40" s="134" t="s">
        <v>59</v>
      </c>
      <c r="B40" s="130"/>
      <c r="C40" s="135" t="s">
        <v>60</v>
      </c>
      <c r="D40" s="132"/>
      <c r="E40" s="132"/>
      <c r="F40" s="130"/>
      <c r="G40" s="122">
        <v>193023110</v>
      </c>
      <c r="H40" s="116"/>
      <c r="I40" s="122">
        <v>0</v>
      </c>
      <c r="J40" s="116"/>
      <c r="K40" s="136">
        <v>193023110</v>
      </c>
      <c r="L40" s="130"/>
      <c r="M40" s="116"/>
      <c r="N40" s="136">
        <v>0</v>
      </c>
      <c r="O40" s="130"/>
      <c r="P40" s="116"/>
      <c r="Q40" s="122">
        <v>193023110</v>
      </c>
      <c r="R40" s="116"/>
      <c r="S40" s="122">
        <v>0</v>
      </c>
      <c r="T40" s="116"/>
      <c r="U40" s="136">
        <v>0</v>
      </c>
      <c r="V40" s="130"/>
      <c r="W40" s="116"/>
      <c r="X40" s="136">
        <v>0</v>
      </c>
      <c r="Y40" s="130"/>
      <c r="Z40" s="116"/>
      <c r="AA40" s="116"/>
      <c r="AB40" s="116"/>
    </row>
    <row r="41" spans="1:28" ht="12.75" customHeight="1" x14ac:dyDescent="0.2">
      <c r="A41" s="134" t="s">
        <v>61</v>
      </c>
      <c r="B41" s="130"/>
      <c r="C41" s="135" t="s">
        <v>62</v>
      </c>
      <c r="D41" s="132"/>
      <c r="E41" s="132"/>
      <c r="F41" s="130"/>
      <c r="G41" s="122">
        <v>23796314</v>
      </c>
      <c r="H41" s="116"/>
      <c r="I41" s="122">
        <v>0</v>
      </c>
      <c r="J41" s="116"/>
      <c r="K41" s="136">
        <v>23796314</v>
      </c>
      <c r="L41" s="130"/>
      <c r="M41" s="116"/>
      <c r="N41" s="136">
        <v>0</v>
      </c>
      <c r="O41" s="130"/>
      <c r="P41" s="116"/>
      <c r="Q41" s="122">
        <v>23796314</v>
      </c>
      <c r="R41" s="116"/>
      <c r="S41" s="122">
        <v>0</v>
      </c>
      <c r="T41" s="116"/>
      <c r="U41" s="136">
        <v>0</v>
      </c>
      <c r="V41" s="130"/>
      <c r="W41" s="116"/>
      <c r="X41" s="136">
        <v>0</v>
      </c>
      <c r="Y41" s="130"/>
      <c r="Z41" s="116"/>
      <c r="AA41" s="116"/>
      <c r="AB41" s="116"/>
    </row>
    <row r="42" spans="1:28" ht="12.75" customHeight="1" x14ac:dyDescent="0.2">
      <c r="A42" s="134" t="s">
        <v>1426</v>
      </c>
      <c r="B42" s="130"/>
      <c r="C42" s="135" t="s">
        <v>1427</v>
      </c>
      <c r="D42" s="132"/>
      <c r="E42" s="132"/>
      <c r="F42" s="130"/>
      <c r="G42" s="122">
        <v>114240</v>
      </c>
      <c r="H42" s="116"/>
      <c r="I42" s="122">
        <v>0</v>
      </c>
      <c r="J42" s="116"/>
      <c r="K42" s="136">
        <v>114240</v>
      </c>
      <c r="L42" s="130"/>
      <c r="M42" s="116"/>
      <c r="N42" s="136">
        <v>0</v>
      </c>
      <c r="O42" s="130"/>
      <c r="P42" s="116"/>
      <c r="Q42" s="122">
        <v>114240</v>
      </c>
      <c r="R42" s="116"/>
      <c r="S42" s="122">
        <v>0</v>
      </c>
      <c r="T42" s="116"/>
      <c r="U42" s="136">
        <v>0</v>
      </c>
      <c r="V42" s="130"/>
      <c r="W42" s="116"/>
      <c r="X42" s="136">
        <v>0</v>
      </c>
      <c r="Y42" s="130"/>
      <c r="Z42" s="116"/>
      <c r="AA42" s="116"/>
      <c r="AB42" s="116"/>
    </row>
    <row r="43" spans="1:28" ht="12.75" customHeight="1" x14ac:dyDescent="0.2">
      <c r="A43" s="134" t="s">
        <v>1497</v>
      </c>
      <c r="B43" s="130"/>
      <c r="C43" s="135" t="s">
        <v>1498</v>
      </c>
      <c r="D43" s="132"/>
      <c r="E43" s="132"/>
      <c r="F43" s="130"/>
      <c r="G43" s="122">
        <v>1098447</v>
      </c>
      <c r="H43" s="116"/>
      <c r="I43" s="122">
        <v>0</v>
      </c>
      <c r="J43" s="116"/>
      <c r="K43" s="136">
        <v>1098447</v>
      </c>
      <c r="L43" s="130"/>
      <c r="M43" s="116"/>
      <c r="N43" s="136">
        <v>0</v>
      </c>
      <c r="O43" s="130"/>
      <c r="P43" s="116"/>
      <c r="Q43" s="122">
        <v>1098447</v>
      </c>
      <c r="R43" s="116"/>
      <c r="S43" s="122">
        <v>0</v>
      </c>
      <c r="T43" s="116"/>
      <c r="U43" s="136">
        <v>0</v>
      </c>
      <c r="V43" s="130"/>
      <c r="W43" s="116"/>
      <c r="X43" s="136">
        <v>0</v>
      </c>
      <c r="Y43" s="130"/>
      <c r="Z43" s="116"/>
      <c r="AA43" s="116"/>
      <c r="AB43" s="116"/>
    </row>
    <row r="44" spans="1:28" ht="12.75" customHeight="1" x14ac:dyDescent="0.2">
      <c r="A44" s="134" t="s">
        <v>63</v>
      </c>
      <c r="B44" s="130"/>
      <c r="C44" s="135" t="s">
        <v>64</v>
      </c>
      <c r="D44" s="132"/>
      <c r="E44" s="132"/>
      <c r="F44" s="130"/>
      <c r="G44" s="122">
        <v>15961979</v>
      </c>
      <c r="H44" s="116"/>
      <c r="I44" s="122">
        <v>0</v>
      </c>
      <c r="J44" s="116"/>
      <c r="K44" s="136">
        <v>15961979</v>
      </c>
      <c r="L44" s="130"/>
      <c r="M44" s="116"/>
      <c r="N44" s="136">
        <v>0</v>
      </c>
      <c r="O44" s="130"/>
      <c r="P44" s="116"/>
      <c r="Q44" s="122">
        <v>15961979</v>
      </c>
      <c r="R44" s="116"/>
      <c r="S44" s="122">
        <v>0</v>
      </c>
      <c r="T44" s="116"/>
      <c r="U44" s="136">
        <v>0</v>
      </c>
      <c r="V44" s="130"/>
      <c r="W44" s="116"/>
      <c r="X44" s="136">
        <v>0</v>
      </c>
      <c r="Y44" s="130"/>
      <c r="Z44" s="116"/>
      <c r="AA44" s="116"/>
      <c r="AB44" s="116"/>
    </row>
    <row r="45" spans="1:28" ht="12.75" customHeight="1" x14ac:dyDescent="0.2">
      <c r="A45" s="134" t="s">
        <v>65</v>
      </c>
      <c r="B45" s="130"/>
      <c r="C45" s="135" t="s">
        <v>66</v>
      </c>
      <c r="D45" s="132"/>
      <c r="E45" s="132"/>
      <c r="F45" s="130"/>
      <c r="G45" s="122">
        <v>74906169</v>
      </c>
      <c r="H45" s="116"/>
      <c r="I45" s="122">
        <v>5329590</v>
      </c>
      <c r="J45" s="116"/>
      <c r="K45" s="136">
        <v>69576579</v>
      </c>
      <c r="L45" s="130"/>
      <c r="M45" s="116"/>
      <c r="N45" s="136">
        <v>0</v>
      </c>
      <c r="O45" s="130"/>
      <c r="P45" s="116"/>
      <c r="Q45" s="122">
        <v>69576579</v>
      </c>
      <c r="R45" s="116"/>
      <c r="S45" s="122">
        <v>0</v>
      </c>
      <c r="T45" s="116"/>
      <c r="U45" s="136">
        <v>0</v>
      </c>
      <c r="V45" s="130"/>
      <c r="W45" s="116"/>
      <c r="X45" s="136">
        <v>0</v>
      </c>
      <c r="Y45" s="130"/>
      <c r="Z45" s="116"/>
      <c r="AA45" s="116"/>
      <c r="AB45" s="116"/>
    </row>
    <row r="46" spans="1:28" ht="12.75" customHeight="1" x14ac:dyDescent="0.2">
      <c r="A46" s="134" t="s">
        <v>1499</v>
      </c>
      <c r="B46" s="130"/>
      <c r="C46" s="135" t="s">
        <v>1500</v>
      </c>
      <c r="D46" s="132"/>
      <c r="E46" s="132"/>
      <c r="F46" s="130"/>
      <c r="G46" s="122">
        <v>0</v>
      </c>
      <c r="H46" s="116"/>
      <c r="I46" s="122">
        <v>220720</v>
      </c>
      <c r="J46" s="116"/>
      <c r="K46" s="136">
        <v>0</v>
      </c>
      <c r="L46" s="130"/>
      <c r="M46" s="116"/>
      <c r="N46" s="136">
        <v>220720</v>
      </c>
      <c r="O46" s="130"/>
      <c r="P46" s="116"/>
      <c r="Q46" s="122">
        <v>0</v>
      </c>
      <c r="R46" s="116"/>
      <c r="S46" s="122">
        <v>220720</v>
      </c>
      <c r="T46" s="116"/>
      <c r="U46" s="136">
        <v>0</v>
      </c>
      <c r="V46" s="130"/>
      <c r="W46" s="116"/>
      <c r="X46" s="136">
        <v>0</v>
      </c>
      <c r="Y46" s="130"/>
      <c r="Z46" s="116"/>
      <c r="AA46" s="116"/>
      <c r="AB46" s="116"/>
    </row>
    <row r="47" spans="1:28" ht="12.75" customHeight="1" x14ac:dyDescent="0.2">
      <c r="A47" s="134" t="s">
        <v>1501</v>
      </c>
      <c r="B47" s="130"/>
      <c r="C47" s="135" t="s">
        <v>1502</v>
      </c>
      <c r="D47" s="132"/>
      <c r="E47" s="132"/>
      <c r="F47" s="130"/>
      <c r="G47" s="122">
        <v>0</v>
      </c>
      <c r="H47" s="116"/>
      <c r="I47" s="122">
        <v>14776166</v>
      </c>
      <c r="J47" s="116"/>
      <c r="K47" s="136">
        <v>0</v>
      </c>
      <c r="L47" s="130"/>
      <c r="M47" s="116"/>
      <c r="N47" s="136">
        <v>14776166</v>
      </c>
      <c r="O47" s="130"/>
      <c r="P47" s="116"/>
      <c r="Q47" s="122">
        <v>0</v>
      </c>
      <c r="R47" s="116"/>
      <c r="S47" s="122">
        <v>14776166</v>
      </c>
      <c r="T47" s="116"/>
      <c r="U47" s="136">
        <v>0</v>
      </c>
      <c r="V47" s="130"/>
      <c r="W47" s="116"/>
      <c r="X47" s="136">
        <v>0</v>
      </c>
      <c r="Y47" s="130"/>
      <c r="Z47" s="116"/>
      <c r="AA47" s="116"/>
      <c r="AB47" s="116"/>
    </row>
    <row r="48" spans="1:28" ht="12.75" customHeight="1" x14ac:dyDescent="0.2">
      <c r="A48" s="134" t="s">
        <v>1526</v>
      </c>
      <c r="B48" s="130"/>
      <c r="C48" s="135" t="s">
        <v>1527</v>
      </c>
      <c r="D48" s="132"/>
      <c r="E48" s="132"/>
      <c r="F48" s="130"/>
      <c r="G48" s="122">
        <v>0</v>
      </c>
      <c r="H48" s="116"/>
      <c r="I48" s="122">
        <v>2773878</v>
      </c>
      <c r="J48" s="116"/>
      <c r="K48" s="136">
        <v>0</v>
      </c>
      <c r="L48" s="130"/>
      <c r="M48" s="116"/>
      <c r="N48" s="136">
        <v>2773878</v>
      </c>
      <c r="O48" s="130"/>
      <c r="P48" s="116"/>
      <c r="Q48" s="122">
        <v>0</v>
      </c>
      <c r="R48" s="116"/>
      <c r="S48" s="122">
        <v>2773878</v>
      </c>
      <c r="T48" s="116"/>
      <c r="U48" s="136">
        <v>0</v>
      </c>
      <c r="V48" s="130"/>
      <c r="W48" s="116"/>
      <c r="X48" s="136">
        <v>0</v>
      </c>
      <c r="Y48" s="130"/>
      <c r="Z48" s="116"/>
      <c r="AA48" s="116"/>
      <c r="AB48" s="116"/>
    </row>
    <row r="49" spans="1:28" ht="12.75" customHeight="1" x14ac:dyDescent="0.2">
      <c r="A49" s="134" t="s">
        <v>1503</v>
      </c>
      <c r="B49" s="130"/>
      <c r="C49" s="135" t="s">
        <v>1504</v>
      </c>
      <c r="D49" s="132"/>
      <c r="E49" s="132"/>
      <c r="F49" s="130"/>
      <c r="G49" s="122">
        <v>0</v>
      </c>
      <c r="H49" s="116"/>
      <c r="I49" s="122">
        <v>9987851</v>
      </c>
      <c r="J49" s="116"/>
      <c r="K49" s="136">
        <v>0</v>
      </c>
      <c r="L49" s="130"/>
      <c r="M49" s="116"/>
      <c r="N49" s="136">
        <v>9987851</v>
      </c>
      <c r="O49" s="130"/>
      <c r="P49" s="116"/>
      <c r="Q49" s="122">
        <v>0</v>
      </c>
      <c r="R49" s="116"/>
      <c r="S49" s="122">
        <v>9987851</v>
      </c>
      <c r="T49" s="116"/>
      <c r="U49" s="136">
        <v>0</v>
      </c>
      <c r="V49" s="130"/>
      <c r="W49" s="116"/>
      <c r="X49" s="136">
        <v>0</v>
      </c>
      <c r="Y49" s="130"/>
      <c r="Z49" s="116"/>
      <c r="AA49" s="116"/>
      <c r="AB49" s="116"/>
    </row>
    <row r="50" spans="1:28" ht="12.75" customHeight="1" x14ac:dyDescent="0.2">
      <c r="A50" s="134" t="s">
        <v>1505</v>
      </c>
      <c r="B50" s="130"/>
      <c r="C50" s="135" t="s">
        <v>1506</v>
      </c>
      <c r="D50" s="132"/>
      <c r="E50" s="132"/>
      <c r="F50" s="130"/>
      <c r="G50" s="122">
        <v>0</v>
      </c>
      <c r="H50" s="116"/>
      <c r="I50" s="122">
        <v>143785</v>
      </c>
      <c r="J50" s="116"/>
      <c r="K50" s="136">
        <v>0</v>
      </c>
      <c r="L50" s="130"/>
      <c r="M50" s="116"/>
      <c r="N50" s="136">
        <v>143785</v>
      </c>
      <c r="O50" s="130"/>
      <c r="P50" s="116"/>
      <c r="Q50" s="122">
        <v>0</v>
      </c>
      <c r="R50" s="116"/>
      <c r="S50" s="122">
        <v>143785</v>
      </c>
      <c r="T50" s="116"/>
      <c r="U50" s="136">
        <v>0</v>
      </c>
      <c r="V50" s="130"/>
      <c r="W50" s="116"/>
      <c r="X50" s="136">
        <v>0</v>
      </c>
      <c r="Y50" s="130"/>
      <c r="Z50" s="116"/>
      <c r="AA50" s="116"/>
      <c r="AB50" s="116"/>
    </row>
    <row r="51" spans="1:28" ht="12.75" customHeight="1" x14ac:dyDescent="0.2">
      <c r="A51" s="134" t="s">
        <v>1507</v>
      </c>
      <c r="B51" s="130"/>
      <c r="C51" s="135" t="s">
        <v>1508</v>
      </c>
      <c r="D51" s="132"/>
      <c r="E51" s="132"/>
      <c r="F51" s="130"/>
      <c r="G51" s="122">
        <v>0</v>
      </c>
      <c r="H51" s="116"/>
      <c r="I51" s="122">
        <v>244099</v>
      </c>
      <c r="J51" s="116"/>
      <c r="K51" s="136">
        <v>0</v>
      </c>
      <c r="L51" s="130"/>
      <c r="M51" s="116"/>
      <c r="N51" s="136">
        <v>244099</v>
      </c>
      <c r="O51" s="130"/>
      <c r="P51" s="116"/>
      <c r="Q51" s="122">
        <v>0</v>
      </c>
      <c r="R51" s="116"/>
      <c r="S51" s="122">
        <v>244099</v>
      </c>
      <c r="T51" s="116"/>
      <c r="U51" s="136">
        <v>0</v>
      </c>
      <c r="V51" s="130"/>
      <c r="W51" s="116"/>
      <c r="X51" s="136">
        <v>0</v>
      </c>
      <c r="Y51" s="130"/>
      <c r="Z51" s="116"/>
      <c r="AA51" s="116"/>
      <c r="AB51" s="116"/>
    </row>
    <row r="52" spans="1:28" ht="12.75" customHeight="1" x14ac:dyDescent="0.2">
      <c r="A52" s="134" t="s">
        <v>1509</v>
      </c>
      <c r="B52" s="130"/>
      <c r="C52" s="135" t="s">
        <v>1510</v>
      </c>
      <c r="D52" s="132"/>
      <c r="E52" s="132"/>
      <c r="F52" s="130"/>
      <c r="G52" s="122">
        <v>0</v>
      </c>
      <c r="H52" s="116"/>
      <c r="I52" s="122">
        <v>4965557</v>
      </c>
      <c r="J52" s="116"/>
      <c r="K52" s="136">
        <v>0</v>
      </c>
      <c r="L52" s="130"/>
      <c r="M52" s="116"/>
      <c r="N52" s="136">
        <v>4965557</v>
      </c>
      <c r="O52" s="130"/>
      <c r="P52" s="116"/>
      <c r="Q52" s="122">
        <v>0</v>
      </c>
      <c r="R52" s="116"/>
      <c r="S52" s="122">
        <v>4965557</v>
      </c>
      <c r="T52" s="116"/>
      <c r="U52" s="136">
        <v>0</v>
      </c>
      <c r="V52" s="130"/>
      <c r="W52" s="116"/>
      <c r="X52" s="136">
        <v>0</v>
      </c>
      <c r="Y52" s="130"/>
      <c r="Z52" s="116"/>
      <c r="AA52" s="116"/>
      <c r="AB52" s="116"/>
    </row>
    <row r="53" spans="1:28" ht="12.75" customHeight="1" x14ac:dyDescent="0.2">
      <c r="A53" s="134" t="s">
        <v>1511</v>
      </c>
      <c r="B53" s="130"/>
      <c r="C53" s="135" t="s">
        <v>1512</v>
      </c>
      <c r="D53" s="132"/>
      <c r="E53" s="132"/>
      <c r="F53" s="130"/>
      <c r="G53" s="122">
        <v>0</v>
      </c>
      <c r="H53" s="116"/>
      <c r="I53" s="122">
        <v>21162319</v>
      </c>
      <c r="J53" s="116"/>
      <c r="K53" s="136">
        <v>0</v>
      </c>
      <c r="L53" s="130"/>
      <c r="M53" s="116"/>
      <c r="N53" s="136">
        <v>21162319</v>
      </c>
      <c r="O53" s="130"/>
      <c r="P53" s="116"/>
      <c r="Q53" s="122">
        <v>0</v>
      </c>
      <c r="R53" s="116"/>
      <c r="S53" s="122">
        <v>21162319</v>
      </c>
      <c r="T53" s="116"/>
      <c r="U53" s="136">
        <v>0</v>
      </c>
      <c r="V53" s="130"/>
      <c r="W53" s="116"/>
      <c r="X53" s="136">
        <v>0</v>
      </c>
      <c r="Y53" s="130"/>
      <c r="Z53" s="116"/>
      <c r="AA53" s="116"/>
      <c r="AB53" s="116"/>
    </row>
    <row r="54" spans="1:28" ht="12.75" customHeight="1" x14ac:dyDescent="0.2">
      <c r="A54" s="134" t="s">
        <v>67</v>
      </c>
      <c r="B54" s="130"/>
      <c r="C54" s="135" t="s">
        <v>68</v>
      </c>
      <c r="D54" s="132"/>
      <c r="E54" s="132"/>
      <c r="F54" s="130"/>
      <c r="G54" s="122">
        <v>70358727</v>
      </c>
      <c r="H54" s="116"/>
      <c r="I54" s="122">
        <v>83010105</v>
      </c>
      <c r="J54" s="116"/>
      <c r="K54" s="136">
        <v>0</v>
      </c>
      <c r="L54" s="130"/>
      <c r="M54" s="116"/>
      <c r="N54" s="136">
        <v>12651378</v>
      </c>
      <c r="O54" s="130"/>
      <c r="P54" s="116"/>
      <c r="Q54" s="122">
        <v>0</v>
      </c>
      <c r="R54" s="116"/>
      <c r="S54" s="122">
        <v>12651378</v>
      </c>
      <c r="T54" s="116"/>
      <c r="U54" s="136">
        <v>0</v>
      </c>
      <c r="V54" s="130"/>
      <c r="W54" s="116"/>
      <c r="X54" s="136">
        <v>0</v>
      </c>
      <c r="Y54" s="130"/>
      <c r="Z54" s="116"/>
      <c r="AA54" s="116"/>
      <c r="AB54" s="116"/>
    </row>
    <row r="55" spans="1:28" ht="12.75" customHeight="1" x14ac:dyDescent="0.2">
      <c r="A55" s="134" t="s">
        <v>69</v>
      </c>
      <c r="B55" s="130"/>
      <c r="C55" s="135" t="s">
        <v>70</v>
      </c>
      <c r="D55" s="132"/>
      <c r="E55" s="132"/>
      <c r="F55" s="130"/>
      <c r="G55" s="122">
        <v>223116983</v>
      </c>
      <c r="H55" s="116"/>
      <c r="I55" s="122">
        <v>262939648</v>
      </c>
      <c r="J55" s="116"/>
      <c r="K55" s="136">
        <v>0</v>
      </c>
      <c r="L55" s="130"/>
      <c r="M55" s="116"/>
      <c r="N55" s="136">
        <v>39822665</v>
      </c>
      <c r="O55" s="130"/>
      <c r="P55" s="116"/>
      <c r="Q55" s="122">
        <v>0</v>
      </c>
      <c r="R55" s="116"/>
      <c r="S55" s="122">
        <v>39822665</v>
      </c>
      <c r="T55" s="116"/>
      <c r="U55" s="136">
        <v>0</v>
      </c>
      <c r="V55" s="130"/>
      <c r="W55" s="116"/>
      <c r="X55" s="136">
        <v>0</v>
      </c>
      <c r="Y55" s="130"/>
      <c r="Z55" s="116"/>
      <c r="AA55" s="116"/>
      <c r="AB55" s="116"/>
    </row>
    <row r="56" spans="1:28" ht="12.75" customHeight="1" x14ac:dyDescent="0.2">
      <c r="A56" s="134" t="s">
        <v>71</v>
      </c>
      <c r="B56" s="130"/>
      <c r="C56" s="135" t="s">
        <v>72</v>
      </c>
      <c r="D56" s="132"/>
      <c r="E56" s="132"/>
      <c r="F56" s="130"/>
      <c r="G56" s="122">
        <v>90932129</v>
      </c>
      <c r="H56" s="116"/>
      <c r="I56" s="122">
        <v>107762393</v>
      </c>
      <c r="J56" s="116"/>
      <c r="K56" s="136">
        <v>0</v>
      </c>
      <c r="L56" s="130"/>
      <c r="M56" s="116"/>
      <c r="N56" s="136">
        <v>16830264</v>
      </c>
      <c r="O56" s="130"/>
      <c r="P56" s="116"/>
      <c r="Q56" s="122">
        <v>0</v>
      </c>
      <c r="R56" s="116"/>
      <c r="S56" s="122">
        <v>16830264</v>
      </c>
      <c r="T56" s="116"/>
      <c r="U56" s="136">
        <v>0</v>
      </c>
      <c r="V56" s="130"/>
      <c r="W56" s="116"/>
      <c r="X56" s="136">
        <v>0</v>
      </c>
      <c r="Y56" s="130"/>
      <c r="Z56" s="116"/>
      <c r="AA56" s="116"/>
      <c r="AB56" s="116"/>
    </row>
    <row r="57" spans="1:28" ht="12.75" customHeight="1" x14ac:dyDescent="0.2">
      <c r="A57" s="134" t="s">
        <v>73</v>
      </c>
      <c r="B57" s="130"/>
      <c r="C57" s="135" t="s">
        <v>74</v>
      </c>
      <c r="D57" s="132"/>
      <c r="E57" s="132"/>
      <c r="F57" s="130"/>
      <c r="G57" s="122">
        <v>37885704</v>
      </c>
      <c r="H57" s="116"/>
      <c r="I57" s="122">
        <v>44696164</v>
      </c>
      <c r="J57" s="116"/>
      <c r="K57" s="136">
        <v>0</v>
      </c>
      <c r="L57" s="130"/>
      <c r="M57" s="116"/>
      <c r="N57" s="136">
        <v>6810460</v>
      </c>
      <c r="O57" s="130"/>
      <c r="P57" s="116"/>
      <c r="Q57" s="122">
        <v>0</v>
      </c>
      <c r="R57" s="116"/>
      <c r="S57" s="122">
        <v>6810460</v>
      </c>
      <c r="T57" s="116"/>
      <c r="U57" s="136">
        <v>0</v>
      </c>
      <c r="V57" s="130"/>
      <c r="W57" s="116"/>
      <c r="X57" s="136">
        <v>0</v>
      </c>
      <c r="Y57" s="130"/>
      <c r="Z57" s="116"/>
      <c r="AA57" s="116"/>
      <c r="AB57" s="116"/>
    </row>
    <row r="58" spans="1:28" ht="12.75" customHeight="1" x14ac:dyDescent="0.2">
      <c r="A58" s="134" t="s">
        <v>75</v>
      </c>
      <c r="B58" s="130"/>
      <c r="C58" s="135" t="s">
        <v>76</v>
      </c>
      <c r="D58" s="132"/>
      <c r="E58" s="132"/>
      <c r="F58" s="130"/>
      <c r="G58" s="122">
        <v>95914786</v>
      </c>
      <c r="H58" s="116"/>
      <c r="I58" s="122">
        <v>113500458</v>
      </c>
      <c r="J58" s="116"/>
      <c r="K58" s="136">
        <v>0</v>
      </c>
      <c r="L58" s="130"/>
      <c r="M58" s="116"/>
      <c r="N58" s="136">
        <v>17585672</v>
      </c>
      <c r="O58" s="130"/>
      <c r="P58" s="116"/>
      <c r="Q58" s="122">
        <v>0</v>
      </c>
      <c r="R58" s="116"/>
      <c r="S58" s="122">
        <v>17585672</v>
      </c>
      <c r="T58" s="116"/>
      <c r="U58" s="136">
        <v>0</v>
      </c>
      <c r="V58" s="130"/>
      <c r="W58" s="116"/>
      <c r="X58" s="136">
        <v>0</v>
      </c>
      <c r="Y58" s="130"/>
      <c r="Z58" s="116"/>
      <c r="AA58" s="116"/>
      <c r="AB58" s="116"/>
    </row>
    <row r="59" spans="1:28" ht="12.75" customHeight="1" x14ac:dyDescent="0.2">
      <c r="A59" s="134" t="s">
        <v>77</v>
      </c>
      <c r="B59" s="130"/>
      <c r="C59" s="135" t="s">
        <v>78</v>
      </c>
      <c r="D59" s="132"/>
      <c r="E59" s="132"/>
      <c r="F59" s="130"/>
      <c r="G59" s="122">
        <v>128159429</v>
      </c>
      <c r="H59" s="116"/>
      <c r="I59" s="122">
        <v>151483439</v>
      </c>
      <c r="J59" s="116"/>
      <c r="K59" s="136">
        <v>0</v>
      </c>
      <c r="L59" s="130"/>
      <c r="M59" s="116"/>
      <c r="N59" s="136">
        <v>23324010</v>
      </c>
      <c r="O59" s="130"/>
      <c r="P59" s="116"/>
      <c r="Q59" s="122">
        <v>0</v>
      </c>
      <c r="R59" s="116"/>
      <c r="S59" s="122">
        <v>23324010</v>
      </c>
      <c r="T59" s="116"/>
      <c r="U59" s="136">
        <v>0</v>
      </c>
      <c r="V59" s="130"/>
      <c r="W59" s="116"/>
      <c r="X59" s="136">
        <v>0</v>
      </c>
      <c r="Y59" s="130"/>
      <c r="Z59" s="116"/>
      <c r="AA59" s="116"/>
      <c r="AB59" s="116"/>
    </row>
    <row r="60" spans="1:28" ht="12.75" customHeight="1" x14ac:dyDescent="0.2">
      <c r="A60" s="134" t="s">
        <v>79</v>
      </c>
      <c r="B60" s="130"/>
      <c r="C60" s="135" t="s">
        <v>80</v>
      </c>
      <c r="D60" s="132"/>
      <c r="E60" s="132"/>
      <c r="F60" s="130"/>
      <c r="G60" s="122">
        <v>5342968</v>
      </c>
      <c r="H60" s="116"/>
      <c r="I60" s="122">
        <v>6415530</v>
      </c>
      <c r="J60" s="116"/>
      <c r="K60" s="136">
        <v>0</v>
      </c>
      <c r="L60" s="130"/>
      <c r="M60" s="116"/>
      <c r="N60" s="136">
        <v>1072562</v>
      </c>
      <c r="O60" s="130"/>
      <c r="P60" s="116"/>
      <c r="Q60" s="122">
        <v>0</v>
      </c>
      <c r="R60" s="116"/>
      <c r="S60" s="122">
        <v>1072562</v>
      </c>
      <c r="T60" s="116"/>
      <c r="U60" s="136">
        <v>0</v>
      </c>
      <c r="V60" s="130"/>
      <c r="W60" s="116"/>
      <c r="X60" s="136">
        <v>0</v>
      </c>
      <c r="Y60" s="130"/>
      <c r="Z60" s="116"/>
      <c r="AA60" s="116"/>
      <c r="AB60" s="116"/>
    </row>
    <row r="61" spans="1:28" ht="12.75" customHeight="1" x14ac:dyDescent="0.2">
      <c r="A61" s="134" t="s">
        <v>81</v>
      </c>
      <c r="B61" s="130"/>
      <c r="C61" s="135" t="s">
        <v>82</v>
      </c>
      <c r="D61" s="132"/>
      <c r="E61" s="132"/>
      <c r="F61" s="130"/>
      <c r="G61" s="122">
        <v>124916499</v>
      </c>
      <c r="H61" s="116"/>
      <c r="I61" s="122">
        <v>147609077</v>
      </c>
      <c r="J61" s="116"/>
      <c r="K61" s="136">
        <v>0</v>
      </c>
      <c r="L61" s="130"/>
      <c r="M61" s="116"/>
      <c r="N61" s="136">
        <v>22692578</v>
      </c>
      <c r="O61" s="130"/>
      <c r="P61" s="116"/>
      <c r="Q61" s="122">
        <v>0</v>
      </c>
      <c r="R61" s="116"/>
      <c r="S61" s="122">
        <v>22692578</v>
      </c>
      <c r="T61" s="116"/>
      <c r="U61" s="136">
        <v>0</v>
      </c>
      <c r="V61" s="130"/>
      <c r="W61" s="116"/>
      <c r="X61" s="136">
        <v>0</v>
      </c>
      <c r="Y61" s="130"/>
      <c r="Z61" s="116"/>
      <c r="AA61" s="116"/>
      <c r="AB61" s="116"/>
    </row>
    <row r="62" spans="1:28" ht="12.75" customHeight="1" x14ac:dyDescent="0.2">
      <c r="A62" s="134" t="s">
        <v>83</v>
      </c>
      <c r="B62" s="130"/>
      <c r="C62" s="135" t="s">
        <v>84</v>
      </c>
      <c r="D62" s="132"/>
      <c r="E62" s="132"/>
      <c r="F62" s="130"/>
      <c r="G62" s="122">
        <v>32448019</v>
      </c>
      <c r="H62" s="116"/>
      <c r="I62" s="122">
        <v>39073188</v>
      </c>
      <c r="J62" s="116"/>
      <c r="K62" s="136">
        <v>0</v>
      </c>
      <c r="L62" s="130"/>
      <c r="M62" s="116"/>
      <c r="N62" s="136">
        <v>6625169</v>
      </c>
      <c r="O62" s="130"/>
      <c r="P62" s="116"/>
      <c r="Q62" s="122">
        <v>0</v>
      </c>
      <c r="R62" s="116"/>
      <c r="S62" s="122">
        <v>6625169</v>
      </c>
      <c r="T62" s="116"/>
      <c r="U62" s="136">
        <v>0</v>
      </c>
      <c r="V62" s="130"/>
      <c r="W62" s="116"/>
      <c r="X62" s="136">
        <v>0</v>
      </c>
      <c r="Y62" s="130"/>
      <c r="Z62" s="116"/>
      <c r="AA62" s="116"/>
      <c r="AB62" s="116"/>
    </row>
    <row r="63" spans="1:28" ht="12.75" customHeight="1" x14ac:dyDescent="0.2">
      <c r="A63" s="134" t="s">
        <v>85</v>
      </c>
      <c r="B63" s="130"/>
      <c r="C63" s="135" t="s">
        <v>86</v>
      </c>
      <c r="D63" s="132"/>
      <c r="E63" s="132"/>
      <c r="F63" s="130"/>
      <c r="G63" s="122">
        <v>105127664</v>
      </c>
      <c r="H63" s="116"/>
      <c r="I63" s="122">
        <v>122733030</v>
      </c>
      <c r="J63" s="116"/>
      <c r="K63" s="136">
        <v>0</v>
      </c>
      <c r="L63" s="130"/>
      <c r="M63" s="116"/>
      <c r="N63" s="136">
        <v>17605366</v>
      </c>
      <c r="O63" s="130"/>
      <c r="P63" s="116"/>
      <c r="Q63" s="122">
        <v>0</v>
      </c>
      <c r="R63" s="116"/>
      <c r="S63" s="122">
        <v>17605366</v>
      </c>
      <c r="T63" s="116"/>
      <c r="U63" s="136">
        <v>0</v>
      </c>
      <c r="V63" s="130"/>
      <c r="W63" s="116"/>
      <c r="X63" s="136">
        <v>0</v>
      </c>
      <c r="Y63" s="130"/>
      <c r="Z63" s="116"/>
      <c r="AA63" s="116"/>
      <c r="AB63" s="116"/>
    </row>
    <row r="64" spans="1:28" ht="12.75" customHeight="1" x14ac:dyDescent="0.2">
      <c r="A64" s="134" t="s">
        <v>87</v>
      </c>
      <c r="B64" s="130"/>
      <c r="C64" s="135" t="s">
        <v>88</v>
      </c>
      <c r="D64" s="132"/>
      <c r="E64" s="132"/>
      <c r="F64" s="130"/>
      <c r="G64" s="122">
        <v>1009193</v>
      </c>
      <c r="H64" s="116"/>
      <c r="I64" s="122">
        <v>1278511</v>
      </c>
      <c r="J64" s="116"/>
      <c r="K64" s="136">
        <v>0</v>
      </c>
      <c r="L64" s="130"/>
      <c r="M64" s="116"/>
      <c r="N64" s="136">
        <v>269318</v>
      </c>
      <c r="O64" s="130"/>
      <c r="P64" s="116"/>
      <c r="Q64" s="122">
        <v>0</v>
      </c>
      <c r="R64" s="116"/>
      <c r="S64" s="122">
        <v>269318</v>
      </c>
      <c r="T64" s="116"/>
      <c r="U64" s="136">
        <v>0</v>
      </c>
      <c r="V64" s="130"/>
      <c r="W64" s="116"/>
      <c r="X64" s="136">
        <v>0</v>
      </c>
      <c r="Y64" s="130"/>
      <c r="Z64" s="116"/>
      <c r="AA64" s="116"/>
      <c r="AB64" s="116"/>
    </row>
    <row r="65" spans="1:28" ht="12.75" customHeight="1" x14ac:dyDescent="0.2">
      <c r="A65" s="134" t="s">
        <v>89</v>
      </c>
      <c r="B65" s="130"/>
      <c r="C65" s="135" t="s">
        <v>90</v>
      </c>
      <c r="D65" s="132"/>
      <c r="E65" s="132"/>
      <c r="F65" s="130"/>
      <c r="G65" s="122">
        <v>53572234</v>
      </c>
      <c r="H65" s="116"/>
      <c r="I65" s="122">
        <v>62954126</v>
      </c>
      <c r="J65" s="116"/>
      <c r="K65" s="136">
        <v>0</v>
      </c>
      <c r="L65" s="130"/>
      <c r="M65" s="116"/>
      <c r="N65" s="136">
        <v>9381892</v>
      </c>
      <c r="O65" s="130"/>
      <c r="P65" s="116"/>
      <c r="Q65" s="122">
        <v>0</v>
      </c>
      <c r="R65" s="116"/>
      <c r="S65" s="122">
        <v>9381892</v>
      </c>
      <c r="T65" s="116"/>
      <c r="U65" s="136">
        <v>0</v>
      </c>
      <c r="V65" s="130"/>
      <c r="W65" s="116"/>
      <c r="X65" s="136">
        <v>0</v>
      </c>
      <c r="Y65" s="130"/>
      <c r="Z65" s="116"/>
      <c r="AA65" s="116"/>
      <c r="AB65" s="116"/>
    </row>
    <row r="66" spans="1:28" ht="12.75" customHeight="1" x14ac:dyDescent="0.2">
      <c r="A66" s="134" t="s">
        <v>91</v>
      </c>
      <c r="B66" s="130"/>
      <c r="C66" s="135" t="s">
        <v>92</v>
      </c>
      <c r="D66" s="132"/>
      <c r="E66" s="132"/>
      <c r="F66" s="130"/>
      <c r="G66" s="122">
        <v>5723922</v>
      </c>
      <c r="H66" s="116"/>
      <c r="I66" s="122">
        <v>6742157</v>
      </c>
      <c r="J66" s="116"/>
      <c r="K66" s="136">
        <v>0</v>
      </c>
      <c r="L66" s="130"/>
      <c r="M66" s="116"/>
      <c r="N66" s="136">
        <v>1018235</v>
      </c>
      <c r="O66" s="130"/>
      <c r="P66" s="116"/>
      <c r="Q66" s="122">
        <v>0</v>
      </c>
      <c r="R66" s="116"/>
      <c r="S66" s="122">
        <v>1018235</v>
      </c>
      <c r="T66" s="116"/>
      <c r="U66" s="136">
        <v>0</v>
      </c>
      <c r="V66" s="130"/>
      <c r="W66" s="116"/>
      <c r="X66" s="136">
        <v>0</v>
      </c>
      <c r="Y66" s="130"/>
      <c r="Z66" s="116"/>
      <c r="AA66" s="116"/>
      <c r="AB66" s="116"/>
    </row>
    <row r="67" spans="1:28" ht="12.75" customHeight="1" x14ac:dyDescent="0.2">
      <c r="A67" s="134" t="s">
        <v>93</v>
      </c>
      <c r="B67" s="130"/>
      <c r="C67" s="135" t="s">
        <v>94</v>
      </c>
      <c r="D67" s="132"/>
      <c r="E67" s="132"/>
      <c r="F67" s="130"/>
      <c r="G67" s="122">
        <v>18884636</v>
      </c>
      <c r="H67" s="116"/>
      <c r="I67" s="122">
        <v>22273912</v>
      </c>
      <c r="J67" s="116"/>
      <c r="K67" s="136">
        <v>0</v>
      </c>
      <c r="L67" s="130"/>
      <c r="M67" s="116"/>
      <c r="N67" s="136">
        <v>3389276</v>
      </c>
      <c r="O67" s="130"/>
      <c r="P67" s="116"/>
      <c r="Q67" s="122">
        <v>0</v>
      </c>
      <c r="R67" s="116"/>
      <c r="S67" s="122">
        <v>3389276</v>
      </c>
      <c r="T67" s="116"/>
      <c r="U67" s="136">
        <v>0</v>
      </c>
      <c r="V67" s="130"/>
      <c r="W67" s="116"/>
      <c r="X67" s="136">
        <v>0</v>
      </c>
      <c r="Y67" s="130"/>
      <c r="Z67" s="116"/>
      <c r="AA67" s="116"/>
      <c r="AB67" s="116"/>
    </row>
    <row r="68" spans="1:28" ht="12.75" customHeight="1" x14ac:dyDescent="0.2">
      <c r="A68" s="134" t="s">
        <v>95</v>
      </c>
      <c r="B68" s="130"/>
      <c r="C68" s="135" t="s">
        <v>96</v>
      </c>
      <c r="D68" s="132"/>
      <c r="E68" s="132"/>
      <c r="F68" s="130"/>
      <c r="G68" s="122">
        <v>89870492</v>
      </c>
      <c r="H68" s="116"/>
      <c r="I68" s="122">
        <v>105537319</v>
      </c>
      <c r="J68" s="116"/>
      <c r="K68" s="136">
        <v>0</v>
      </c>
      <c r="L68" s="130"/>
      <c r="M68" s="116"/>
      <c r="N68" s="136">
        <v>15666827</v>
      </c>
      <c r="O68" s="130"/>
      <c r="P68" s="116"/>
      <c r="Q68" s="122">
        <v>0</v>
      </c>
      <c r="R68" s="116"/>
      <c r="S68" s="122">
        <v>15666827</v>
      </c>
      <c r="T68" s="116"/>
      <c r="U68" s="136">
        <v>0</v>
      </c>
      <c r="V68" s="130"/>
      <c r="W68" s="116"/>
      <c r="X68" s="136">
        <v>0</v>
      </c>
      <c r="Y68" s="130"/>
      <c r="Z68" s="116"/>
      <c r="AA68" s="116"/>
      <c r="AB68" s="116"/>
    </row>
    <row r="69" spans="1:28" ht="12.75" customHeight="1" x14ac:dyDescent="0.2">
      <c r="A69" s="134" t="s">
        <v>97</v>
      </c>
      <c r="B69" s="130"/>
      <c r="C69" s="135" t="s">
        <v>98</v>
      </c>
      <c r="D69" s="132"/>
      <c r="E69" s="132"/>
      <c r="F69" s="130"/>
      <c r="G69" s="122">
        <v>33634736</v>
      </c>
      <c r="H69" s="116"/>
      <c r="I69" s="122">
        <v>39714229</v>
      </c>
      <c r="J69" s="116"/>
      <c r="K69" s="136">
        <v>0</v>
      </c>
      <c r="L69" s="130"/>
      <c r="M69" s="116"/>
      <c r="N69" s="136">
        <v>6079493</v>
      </c>
      <c r="O69" s="130"/>
      <c r="P69" s="116"/>
      <c r="Q69" s="122">
        <v>0</v>
      </c>
      <c r="R69" s="116"/>
      <c r="S69" s="122">
        <v>6079493</v>
      </c>
      <c r="T69" s="116"/>
      <c r="U69" s="136">
        <v>0</v>
      </c>
      <c r="V69" s="130"/>
      <c r="W69" s="116"/>
      <c r="X69" s="136">
        <v>0</v>
      </c>
      <c r="Y69" s="130"/>
      <c r="Z69" s="116"/>
      <c r="AA69" s="116"/>
      <c r="AB69" s="116"/>
    </row>
    <row r="70" spans="1:28" ht="12.75" customHeight="1" x14ac:dyDescent="0.2">
      <c r="A70" s="134" t="s">
        <v>99</v>
      </c>
      <c r="B70" s="130"/>
      <c r="C70" s="135" t="s">
        <v>100</v>
      </c>
      <c r="D70" s="132"/>
      <c r="E70" s="132"/>
      <c r="F70" s="130"/>
      <c r="G70" s="122">
        <v>117572437</v>
      </c>
      <c r="H70" s="116"/>
      <c r="I70" s="122">
        <v>138061232</v>
      </c>
      <c r="J70" s="116"/>
      <c r="K70" s="136">
        <v>0</v>
      </c>
      <c r="L70" s="130"/>
      <c r="M70" s="116"/>
      <c r="N70" s="136">
        <v>20488795</v>
      </c>
      <c r="O70" s="130"/>
      <c r="P70" s="116"/>
      <c r="Q70" s="122">
        <v>0</v>
      </c>
      <c r="R70" s="116"/>
      <c r="S70" s="122">
        <v>20488795</v>
      </c>
      <c r="T70" s="116"/>
      <c r="U70" s="136">
        <v>0</v>
      </c>
      <c r="V70" s="130"/>
      <c r="W70" s="116"/>
      <c r="X70" s="136">
        <v>0</v>
      </c>
      <c r="Y70" s="130"/>
      <c r="Z70" s="116"/>
      <c r="AA70" s="116"/>
      <c r="AB70" s="116"/>
    </row>
    <row r="71" spans="1:28" ht="12.75" customHeight="1" x14ac:dyDescent="0.2">
      <c r="A71" s="134" t="s">
        <v>101</v>
      </c>
      <c r="B71" s="130"/>
      <c r="C71" s="135" t="s">
        <v>102</v>
      </c>
      <c r="D71" s="132"/>
      <c r="E71" s="132"/>
      <c r="F71" s="130"/>
      <c r="G71" s="122">
        <v>82428444</v>
      </c>
      <c r="H71" s="116"/>
      <c r="I71" s="122">
        <v>97412940</v>
      </c>
      <c r="J71" s="116"/>
      <c r="K71" s="136">
        <v>0</v>
      </c>
      <c r="L71" s="130"/>
      <c r="M71" s="116"/>
      <c r="N71" s="136">
        <v>14984496</v>
      </c>
      <c r="O71" s="130"/>
      <c r="P71" s="116"/>
      <c r="Q71" s="122">
        <v>0</v>
      </c>
      <c r="R71" s="116"/>
      <c r="S71" s="122">
        <v>14984496</v>
      </c>
      <c r="T71" s="116"/>
      <c r="U71" s="136">
        <v>0</v>
      </c>
      <c r="V71" s="130"/>
      <c r="W71" s="116"/>
      <c r="X71" s="136">
        <v>0</v>
      </c>
      <c r="Y71" s="130"/>
      <c r="Z71" s="116"/>
      <c r="AA71" s="116"/>
      <c r="AB71" s="116"/>
    </row>
    <row r="72" spans="1:28" ht="12.75" customHeight="1" x14ac:dyDescent="0.2">
      <c r="A72" s="134" t="s">
        <v>103</v>
      </c>
      <c r="B72" s="130"/>
      <c r="C72" s="135" t="s">
        <v>104</v>
      </c>
      <c r="D72" s="132"/>
      <c r="E72" s="132"/>
      <c r="F72" s="130"/>
      <c r="G72" s="122">
        <v>207967957</v>
      </c>
      <c r="H72" s="116"/>
      <c r="I72" s="122">
        <v>116420743</v>
      </c>
      <c r="J72" s="116"/>
      <c r="K72" s="136">
        <v>91547214</v>
      </c>
      <c r="L72" s="130"/>
      <c r="M72" s="116"/>
      <c r="N72" s="136">
        <v>0</v>
      </c>
      <c r="O72" s="130"/>
      <c r="P72" s="116"/>
      <c r="Q72" s="122">
        <v>91547214</v>
      </c>
      <c r="R72" s="116"/>
      <c r="S72" s="122">
        <v>0</v>
      </c>
      <c r="T72" s="116"/>
      <c r="U72" s="136">
        <v>0</v>
      </c>
      <c r="V72" s="130"/>
      <c r="W72" s="116"/>
      <c r="X72" s="136">
        <v>0</v>
      </c>
      <c r="Y72" s="130"/>
      <c r="Z72" s="116"/>
      <c r="AA72" s="116"/>
      <c r="AB72" s="116"/>
    </row>
    <row r="73" spans="1:28" ht="12.75" customHeight="1" x14ac:dyDescent="0.2">
      <c r="A73" s="134" t="s">
        <v>105</v>
      </c>
      <c r="B73" s="130"/>
      <c r="C73" s="135" t="s">
        <v>106</v>
      </c>
      <c r="D73" s="132"/>
      <c r="E73" s="132"/>
      <c r="F73" s="130"/>
      <c r="G73" s="122">
        <v>0</v>
      </c>
      <c r="H73" s="116"/>
      <c r="I73" s="122">
        <v>79628488</v>
      </c>
      <c r="J73" s="116"/>
      <c r="K73" s="136">
        <v>0</v>
      </c>
      <c r="L73" s="130"/>
      <c r="M73" s="116"/>
      <c r="N73" s="136">
        <v>79628488</v>
      </c>
      <c r="O73" s="130"/>
      <c r="P73" s="116"/>
      <c r="Q73" s="122">
        <v>0</v>
      </c>
      <c r="R73" s="116"/>
      <c r="S73" s="122">
        <v>79628488</v>
      </c>
      <c r="T73" s="116"/>
      <c r="U73" s="136">
        <v>0</v>
      </c>
      <c r="V73" s="130"/>
      <c r="W73" s="116"/>
      <c r="X73" s="136">
        <v>0</v>
      </c>
      <c r="Y73" s="130"/>
      <c r="Z73" s="116"/>
      <c r="AA73" s="116"/>
      <c r="AB73" s="116"/>
    </row>
    <row r="74" spans="1:28" ht="12.75" customHeight="1" x14ac:dyDescent="0.2">
      <c r="A74" s="134" t="s">
        <v>107</v>
      </c>
      <c r="B74" s="130"/>
      <c r="C74" s="135" t="s">
        <v>108</v>
      </c>
      <c r="D74" s="132"/>
      <c r="E74" s="132"/>
      <c r="F74" s="130"/>
      <c r="G74" s="122">
        <v>0</v>
      </c>
      <c r="H74" s="116"/>
      <c r="I74" s="122">
        <v>3193045</v>
      </c>
      <c r="J74" s="116"/>
      <c r="K74" s="136">
        <v>0</v>
      </c>
      <c r="L74" s="130"/>
      <c r="M74" s="116"/>
      <c r="N74" s="136">
        <v>3193045</v>
      </c>
      <c r="O74" s="130"/>
      <c r="P74" s="116"/>
      <c r="Q74" s="122">
        <v>0</v>
      </c>
      <c r="R74" s="116"/>
      <c r="S74" s="122">
        <v>3193045</v>
      </c>
      <c r="T74" s="116"/>
      <c r="U74" s="136">
        <v>0</v>
      </c>
      <c r="V74" s="130"/>
      <c r="W74" s="116"/>
      <c r="X74" s="136">
        <v>0</v>
      </c>
      <c r="Y74" s="130"/>
      <c r="Z74" s="116"/>
      <c r="AA74" s="116"/>
      <c r="AB74" s="116"/>
    </row>
    <row r="75" spans="1:28" ht="12.75" customHeight="1" x14ac:dyDescent="0.2">
      <c r="A75" s="134" t="s">
        <v>109</v>
      </c>
      <c r="B75" s="130"/>
      <c r="C75" s="135" t="s">
        <v>110</v>
      </c>
      <c r="D75" s="132"/>
      <c r="E75" s="132"/>
      <c r="F75" s="130"/>
      <c r="G75" s="122">
        <v>0</v>
      </c>
      <c r="H75" s="116"/>
      <c r="I75" s="122">
        <v>57051</v>
      </c>
      <c r="J75" s="116"/>
      <c r="K75" s="136">
        <v>0</v>
      </c>
      <c r="L75" s="130"/>
      <c r="M75" s="116"/>
      <c r="N75" s="136">
        <v>57051</v>
      </c>
      <c r="O75" s="130"/>
      <c r="P75" s="116"/>
      <c r="Q75" s="122">
        <v>0</v>
      </c>
      <c r="R75" s="116"/>
      <c r="S75" s="122">
        <v>57051</v>
      </c>
      <c r="T75" s="116"/>
      <c r="U75" s="136">
        <v>0</v>
      </c>
      <c r="V75" s="130"/>
      <c r="W75" s="116"/>
      <c r="X75" s="136">
        <v>0</v>
      </c>
      <c r="Y75" s="130"/>
      <c r="Z75" s="116"/>
      <c r="AA75" s="116"/>
      <c r="AB75" s="116"/>
    </row>
    <row r="76" spans="1:28" ht="12.75" customHeight="1" x14ac:dyDescent="0.2">
      <c r="A76" s="134" t="s">
        <v>111</v>
      </c>
      <c r="B76" s="130"/>
      <c r="C76" s="135" t="s">
        <v>112</v>
      </c>
      <c r="D76" s="132"/>
      <c r="E76" s="132"/>
      <c r="F76" s="130"/>
      <c r="G76" s="122">
        <v>0</v>
      </c>
      <c r="H76" s="116"/>
      <c r="I76" s="122">
        <v>1222359</v>
      </c>
      <c r="J76" s="116"/>
      <c r="K76" s="136">
        <v>0</v>
      </c>
      <c r="L76" s="130"/>
      <c r="M76" s="116"/>
      <c r="N76" s="136">
        <v>1222359</v>
      </c>
      <c r="O76" s="130"/>
      <c r="P76" s="116"/>
      <c r="Q76" s="122">
        <v>0</v>
      </c>
      <c r="R76" s="116"/>
      <c r="S76" s="122">
        <v>1222359</v>
      </c>
      <c r="T76" s="116"/>
      <c r="U76" s="136">
        <v>0</v>
      </c>
      <c r="V76" s="130"/>
      <c r="W76" s="116"/>
      <c r="X76" s="136">
        <v>0</v>
      </c>
      <c r="Y76" s="130"/>
      <c r="Z76" s="116"/>
      <c r="AA76" s="116"/>
      <c r="AB76" s="116"/>
    </row>
    <row r="77" spans="1:28" ht="12.75" customHeight="1" x14ac:dyDescent="0.2">
      <c r="A77" s="134" t="s">
        <v>113</v>
      </c>
      <c r="B77" s="130"/>
      <c r="C77" s="135" t="s">
        <v>114</v>
      </c>
      <c r="D77" s="132"/>
      <c r="E77" s="132"/>
      <c r="F77" s="130"/>
      <c r="G77" s="122">
        <v>0</v>
      </c>
      <c r="H77" s="116"/>
      <c r="I77" s="122">
        <v>26676692</v>
      </c>
      <c r="J77" s="116"/>
      <c r="K77" s="136">
        <v>0</v>
      </c>
      <c r="L77" s="130"/>
      <c r="M77" s="116"/>
      <c r="N77" s="136">
        <v>26676692</v>
      </c>
      <c r="O77" s="130"/>
      <c r="P77" s="116"/>
      <c r="Q77" s="122">
        <v>0</v>
      </c>
      <c r="R77" s="116"/>
      <c r="S77" s="122">
        <v>26676692</v>
      </c>
      <c r="T77" s="116"/>
      <c r="U77" s="136">
        <v>0</v>
      </c>
      <c r="V77" s="130"/>
      <c r="W77" s="116"/>
      <c r="X77" s="136">
        <v>0</v>
      </c>
      <c r="Y77" s="130"/>
      <c r="Z77" s="116"/>
      <c r="AA77" s="116"/>
      <c r="AB77" s="116"/>
    </row>
    <row r="78" spans="1:28" ht="12.75" customHeight="1" x14ac:dyDescent="0.2">
      <c r="A78" s="134" t="s">
        <v>1468</v>
      </c>
      <c r="B78" s="130"/>
      <c r="C78" s="135" t="s">
        <v>1469</v>
      </c>
      <c r="D78" s="132"/>
      <c r="E78" s="132"/>
      <c r="F78" s="130"/>
      <c r="G78" s="122">
        <v>0</v>
      </c>
      <c r="H78" s="116"/>
      <c r="I78" s="122">
        <v>2373566</v>
      </c>
      <c r="J78" s="116"/>
      <c r="K78" s="136">
        <v>0</v>
      </c>
      <c r="L78" s="130"/>
      <c r="M78" s="116"/>
      <c r="N78" s="136">
        <v>2373566</v>
      </c>
      <c r="O78" s="130"/>
      <c r="P78" s="116"/>
      <c r="Q78" s="122">
        <v>0</v>
      </c>
      <c r="R78" s="116"/>
      <c r="S78" s="122">
        <v>2373566</v>
      </c>
      <c r="T78" s="116"/>
      <c r="U78" s="136">
        <v>0</v>
      </c>
      <c r="V78" s="130"/>
      <c r="W78" s="116"/>
      <c r="X78" s="136">
        <v>0</v>
      </c>
      <c r="Y78" s="130"/>
      <c r="Z78" s="116"/>
      <c r="AA78" s="116"/>
      <c r="AB78" s="116"/>
    </row>
    <row r="79" spans="1:28" ht="12.75" customHeight="1" x14ac:dyDescent="0.2">
      <c r="A79" s="134" t="s">
        <v>115</v>
      </c>
      <c r="B79" s="130"/>
      <c r="C79" s="135" t="s">
        <v>116</v>
      </c>
      <c r="D79" s="132"/>
      <c r="E79" s="132"/>
      <c r="F79" s="130"/>
      <c r="G79" s="122">
        <v>4499152</v>
      </c>
      <c r="H79" s="116"/>
      <c r="I79" s="122">
        <v>6327334</v>
      </c>
      <c r="J79" s="116"/>
      <c r="K79" s="136">
        <v>0</v>
      </c>
      <c r="L79" s="130"/>
      <c r="M79" s="116"/>
      <c r="N79" s="136">
        <v>1828182</v>
      </c>
      <c r="O79" s="130"/>
      <c r="P79" s="116"/>
      <c r="Q79" s="122">
        <v>0</v>
      </c>
      <c r="R79" s="116"/>
      <c r="S79" s="122">
        <v>1828182</v>
      </c>
      <c r="T79" s="116"/>
      <c r="U79" s="136">
        <v>0</v>
      </c>
      <c r="V79" s="130"/>
      <c r="W79" s="116"/>
      <c r="X79" s="136">
        <v>0</v>
      </c>
      <c r="Y79" s="130"/>
      <c r="Z79" s="116"/>
      <c r="AA79" s="116"/>
      <c r="AB79" s="116"/>
    </row>
    <row r="80" spans="1:28" ht="12.75" customHeight="1" x14ac:dyDescent="0.2">
      <c r="A80" s="134" t="s">
        <v>117</v>
      </c>
      <c r="B80" s="130"/>
      <c r="C80" s="135" t="s">
        <v>118</v>
      </c>
      <c r="D80" s="132"/>
      <c r="E80" s="132"/>
      <c r="F80" s="130"/>
      <c r="G80" s="122">
        <v>9032202</v>
      </c>
      <c r="H80" s="116"/>
      <c r="I80" s="122">
        <v>9547858</v>
      </c>
      <c r="J80" s="116"/>
      <c r="K80" s="136">
        <v>0</v>
      </c>
      <c r="L80" s="130"/>
      <c r="M80" s="116"/>
      <c r="N80" s="136">
        <v>515656</v>
      </c>
      <c r="O80" s="130"/>
      <c r="P80" s="116"/>
      <c r="Q80" s="122">
        <v>0</v>
      </c>
      <c r="R80" s="116"/>
      <c r="S80" s="122">
        <v>515656</v>
      </c>
      <c r="T80" s="116"/>
      <c r="U80" s="136">
        <v>0</v>
      </c>
      <c r="V80" s="130"/>
      <c r="W80" s="116"/>
      <c r="X80" s="136">
        <v>0</v>
      </c>
      <c r="Y80" s="130"/>
      <c r="Z80" s="116"/>
      <c r="AA80" s="116"/>
      <c r="AB80" s="116"/>
    </row>
    <row r="81" spans="1:28" ht="12.75" customHeight="1" x14ac:dyDescent="0.2">
      <c r="A81" s="134" t="s">
        <v>119</v>
      </c>
      <c r="B81" s="130"/>
      <c r="C81" s="135" t="s">
        <v>120</v>
      </c>
      <c r="D81" s="132"/>
      <c r="E81" s="132"/>
      <c r="F81" s="130"/>
      <c r="G81" s="122">
        <v>1782888</v>
      </c>
      <c r="H81" s="116"/>
      <c r="I81" s="122">
        <v>2115181</v>
      </c>
      <c r="J81" s="116"/>
      <c r="K81" s="136">
        <v>0</v>
      </c>
      <c r="L81" s="130"/>
      <c r="M81" s="116"/>
      <c r="N81" s="136">
        <v>332293</v>
      </c>
      <c r="O81" s="130"/>
      <c r="P81" s="116"/>
      <c r="Q81" s="122">
        <v>0</v>
      </c>
      <c r="R81" s="116"/>
      <c r="S81" s="122">
        <v>332293</v>
      </c>
      <c r="T81" s="116"/>
      <c r="U81" s="136">
        <v>0</v>
      </c>
      <c r="V81" s="130"/>
      <c r="W81" s="116"/>
      <c r="X81" s="136">
        <v>0</v>
      </c>
      <c r="Y81" s="130"/>
      <c r="Z81" s="116"/>
      <c r="AA81" s="116"/>
      <c r="AB81" s="116"/>
    </row>
    <row r="82" spans="1:28" ht="12.75" customHeight="1" x14ac:dyDescent="0.2">
      <c r="A82" s="134" t="s">
        <v>121</v>
      </c>
      <c r="B82" s="130"/>
      <c r="C82" s="135" t="s">
        <v>122</v>
      </c>
      <c r="D82" s="132"/>
      <c r="E82" s="132"/>
      <c r="F82" s="130"/>
      <c r="G82" s="122">
        <v>7769332</v>
      </c>
      <c r="H82" s="116"/>
      <c r="I82" s="122">
        <v>9141138</v>
      </c>
      <c r="J82" s="116"/>
      <c r="K82" s="136">
        <v>0</v>
      </c>
      <c r="L82" s="130"/>
      <c r="M82" s="116"/>
      <c r="N82" s="136">
        <v>1371806</v>
      </c>
      <c r="O82" s="130"/>
      <c r="P82" s="116"/>
      <c r="Q82" s="122">
        <v>0</v>
      </c>
      <c r="R82" s="116"/>
      <c r="S82" s="122">
        <v>1371806</v>
      </c>
      <c r="T82" s="116"/>
      <c r="U82" s="136">
        <v>0</v>
      </c>
      <c r="V82" s="130"/>
      <c r="W82" s="116"/>
      <c r="X82" s="136">
        <v>0</v>
      </c>
      <c r="Y82" s="130"/>
      <c r="Z82" s="116"/>
      <c r="AA82" s="116"/>
      <c r="AB82" s="116"/>
    </row>
    <row r="83" spans="1:28" ht="12.75" customHeight="1" x14ac:dyDescent="0.2">
      <c r="A83" s="134" t="s">
        <v>123</v>
      </c>
      <c r="B83" s="130"/>
      <c r="C83" s="135" t="s">
        <v>124</v>
      </c>
      <c r="D83" s="132"/>
      <c r="E83" s="132"/>
      <c r="F83" s="130"/>
      <c r="G83" s="122">
        <v>0</v>
      </c>
      <c r="H83" s="116"/>
      <c r="I83" s="122">
        <v>163569845</v>
      </c>
      <c r="J83" s="116"/>
      <c r="K83" s="136">
        <v>0</v>
      </c>
      <c r="L83" s="130"/>
      <c r="M83" s="116"/>
      <c r="N83" s="136">
        <v>163569845</v>
      </c>
      <c r="O83" s="130"/>
      <c r="P83" s="116"/>
      <c r="Q83" s="122">
        <v>0</v>
      </c>
      <c r="R83" s="116"/>
      <c r="S83" s="122">
        <v>163569845</v>
      </c>
      <c r="T83" s="116"/>
      <c r="U83" s="136">
        <v>0</v>
      </c>
      <c r="V83" s="130"/>
      <c r="W83" s="116"/>
      <c r="X83" s="136">
        <v>0</v>
      </c>
      <c r="Y83" s="130"/>
      <c r="Z83" s="116"/>
      <c r="AA83" s="116"/>
      <c r="AB83" s="116"/>
    </row>
    <row r="84" spans="1:28" ht="12.75" customHeight="1" x14ac:dyDescent="0.2">
      <c r="A84" s="134" t="s">
        <v>125</v>
      </c>
      <c r="B84" s="130"/>
      <c r="C84" s="135" t="s">
        <v>126</v>
      </c>
      <c r="D84" s="132"/>
      <c r="E84" s="132"/>
      <c r="F84" s="130"/>
      <c r="G84" s="122">
        <v>139800254</v>
      </c>
      <c r="H84" s="116"/>
      <c r="I84" s="122">
        <v>163827987</v>
      </c>
      <c r="J84" s="116"/>
      <c r="K84" s="136">
        <v>0</v>
      </c>
      <c r="L84" s="130"/>
      <c r="M84" s="116"/>
      <c r="N84" s="136">
        <v>24027733</v>
      </c>
      <c r="O84" s="130"/>
      <c r="P84" s="116"/>
      <c r="Q84" s="122">
        <v>0</v>
      </c>
      <c r="R84" s="116"/>
      <c r="S84" s="122">
        <v>24027733</v>
      </c>
      <c r="T84" s="116"/>
      <c r="U84" s="136">
        <v>0</v>
      </c>
      <c r="V84" s="130"/>
      <c r="W84" s="116"/>
      <c r="X84" s="136">
        <v>0</v>
      </c>
      <c r="Y84" s="130"/>
      <c r="Z84" s="116"/>
      <c r="AA84" s="116"/>
      <c r="AB84" s="116"/>
    </row>
    <row r="85" spans="1:28" ht="12.75" customHeight="1" x14ac:dyDescent="0.2">
      <c r="A85" s="134" t="s">
        <v>127</v>
      </c>
      <c r="B85" s="130"/>
      <c r="C85" s="135" t="s">
        <v>128</v>
      </c>
      <c r="D85" s="132"/>
      <c r="E85" s="132"/>
      <c r="F85" s="130"/>
      <c r="G85" s="122">
        <v>1008493</v>
      </c>
      <c r="H85" s="116"/>
      <c r="I85" s="122">
        <v>1258614</v>
      </c>
      <c r="J85" s="116"/>
      <c r="K85" s="136">
        <v>0</v>
      </c>
      <c r="L85" s="130"/>
      <c r="M85" s="116"/>
      <c r="N85" s="136">
        <v>250121</v>
      </c>
      <c r="O85" s="130"/>
      <c r="P85" s="116"/>
      <c r="Q85" s="122">
        <v>0</v>
      </c>
      <c r="R85" s="116"/>
      <c r="S85" s="122">
        <v>250121</v>
      </c>
      <c r="T85" s="116"/>
      <c r="U85" s="136">
        <v>0</v>
      </c>
      <c r="V85" s="130"/>
      <c r="W85" s="116"/>
      <c r="X85" s="136">
        <v>0</v>
      </c>
      <c r="Y85" s="130"/>
      <c r="Z85" s="116"/>
      <c r="AA85" s="116"/>
      <c r="AB85" s="116"/>
    </row>
    <row r="86" spans="1:28" ht="12.75" customHeight="1" x14ac:dyDescent="0.2">
      <c r="A86" s="134" t="s">
        <v>129</v>
      </c>
      <c r="B86" s="130"/>
      <c r="C86" s="135" t="s">
        <v>130</v>
      </c>
      <c r="D86" s="132"/>
      <c r="E86" s="132"/>
      <c r="F86" s="130"/>
      <c r="G86" s="122">
        <v>48322456</v>
      </c>
      <c r="H86" s="116"/>
      <c r="I86" s="122">
        <v>54258837</v>
      </c>
      <c r="J86" s="116"/>
      <c r="K86" s="136">
        <v>0</v>
      </c>
      <c r="L86" s="130"/>
      <c r="M86" s="116"/>
      <c r="N86" s="136">
        <v>5936381</v>
      </c>
      <c r="O86" s="130"/>
      <c r="P86" s="116"/>
      <c r="Q86" s="122">
        <v>0</v>
      </c>
      <c r="R86" s="116"/>
      <c r="S86" s="122">
        <v>5936381</v>
      </c>
      <c r="T86" s="116"/>
      <c r="U86" s="136">
        <v>0</v>
      </c>
      <c r="V86" s="130"/>
      <c r="W86" s="116"/>
      <c r="X86" s="136">
        <v>0</v>
      </c>
      <c r="Y86" s="130"/>
      <c r="Z86" s="116"/>
      <c r="AA86" s="116"/>
      <c r="AB86" s="116"/>
    </row>
    <row r="87" spans="1:28" ht="12.75" customHeight="1" x14ac:dyDescent="0.2">
      <c r="A87" s="134" t="s">
        <v>1366</v>
      </c>
      <c r="B87" s="130"/>
      <c r="C87" s="135" t="s">
        <v>1367</v>
      </c>
      <c r="D87" s="132"/>
      <c r="E87" s="132"/>
      <c r="F87" s="130"/>
      <c r="G87" s="122">
        <v>16298878</v>
      </c>
      <c r="H87" s="116"/>
      <c r="I87" s="122">
        <v>18812105</v>
      </c>
      <c r="J87" s="116"/>
      <c r="K87" s="136">
        <v>0</v>
      </c>
      <c r="L87" s="130"/>
      <c r="M87" s="116"/>
      <c r="N87" s="136">
        <v>2513227</v>
      </c>
      <c r="O87" s="130"/>
      <c r="P87" s="116"/>
      <c r="Q87" s="122">
        <v>0</v>
      </c>
      <c r="R87" s="116"/>
      <c r="S87" s="122">
        <v>2513227</v>
      </c>
      <c r="T87" s="116"/>
      <c r="U87" s="136">
        <v>0</v>
      </c>
      <c r="V87" s="130"/>
      <c r="W87" s="116"/>
      <c r="X87" s="136">
        <v>0</v>
      </c>
      <c r="Y87" s="130"/>
      <c r="Z87" s="116"/>
      <c r="AA87" s="116"/>
      <c r="AB87" s="116"/>
    </row>
    <row r="88" spans="1:28" ht="12.75" customHeight="1" x14ac:dyDescent="0.2">
      <c r="A88" s="134" t="s">
        <v>131</v>
      </c>
      <c r="B88" s="130"/>
      <c r="C88" s="135" t="s">
        <v>132</v>
      </c>
      <c r="D88" s="132"/>
      <c r="E88" s="132"/>
      <c r="F88" s="130"/>
      <c r="G88" s="122">
        <v>2958305</v>
      </c>
      <c r="H88" s="116"/>
      <c r="I88" s="122">
        <v>2915350</v>
      </c>
      <c r="J88" s="116"/>
      <c r="K88" s="136">
        <v>42955</v>
      </c>
      <c r="L88" s="130"/>
      <c r="M88" s="116"/>
      <c r="N88" s="136">
        <v>0</v>
      </c>
      <c r="O88" s="130"/>
      <c r="P88" s="116"/>
      <c r="Q88" s="122">
        <v>42955</v>
      </c>
      <c r="R88" s="116"/>
      <c r="S88" s="122">
        <v>0</v>
      </c>
      <c r="T88" s="116"/>
      <c r="U88" s="136">
        <v>0</v>
      </c>
      <c r="V88" s="130"/>
      <c r="W88" s="116"/>
      <c r="X88" s="136">
        <v>0</v>
      </c>
      <c r="Y88" s="130"/>
      <c r="Z88" s="116"/>
      <c r="AA88" s="116"/>
      <c r="AB88" s="116"/>
    </row>
    <row r="89" spans="1:28" ht="12.75" customHeight="1" x14ac:dyDescent="0.2">
      <c r="A89" s="134" t="s">
        <v>133</v>
      </c>
      <c r="B89" s="130"/>
      <c r="C89" s="135" t="s">
        <v>134</v>
      </c>
      <c r="D89" s="132"/>
      <c r="E89" s="132"/>
      <c r="F89" s="130"/>
      <c r="G89" s="122">
        <v>120000</v>
      </c>
      <c r="H89" s="116"/>
      <c r="I89" s="122">
        <v>0</v>
      </c>
      <c r="J89" s="116"/>
      <c r="K89" s="136">
        <v>120000</v>
      </c>
      <c r="L89" s="130"/>
      <c r="M89" s="116"/>
      <c r="N89" s="136">
        <v>0</v>
      </c>
      <c r="O89" s="130"/>
      <c r="P89" s="116"/>
      <c r="Q89" s="122">
        <v>120000</v>
      </c>
      <c r="R89" s="116"/>
      <c r="S89" s="122">
        <v>0</v>
      </c>
      <c r="T89" s="116"/>
      <c r="U89" s="136">
        <v>0</v>
      </c>
      <c r="V89" s="130"/>
      <c r="W89" s="116"/>
      <c r="X89" s="136">
        <v>0</v>
      </c>
      <c r="Y89" s="130"/>
      <c r="Z89" s="116"/>
      <c r="AA89" s="116"/>
      <c r="AB89" s="116"/>
    </row>
    <row r="90" spans="1:28" ht="12.75" customHeight="1" x14ac:dyDescent="0.2">
      <c r="A90" s="134" t="s">
        <v>1528</v>
      </c>
      <c r="B90" s="130"/>
      <c r="C90" s="135" t="s">
        <v>1529</v>
      </c>
      <c r="D90" s="132"/>
      <c r="E90" s="132"/>
      <c r="F90" s="130"/>
      <c r="G90" s="122">
        <v>840000</v>
      </c>
      <c r="H90" s="116"/>
      <c r="I90" s="122">
        <v>0</v>
      </c>
      <c r="J90" s="116"/>
      <c r="K90" s="136">
        <v>840000</v>
      </c>
      <c r="L90" s="130"/>
      <c r="M90" s="116"/>
      <c r="N90" s="136">
        <v>0</v>
      </c>
      <c r="O90" s="130"/>
      <c r="P90" s="116"/>
      <c r="Q90" s="122">
        <v>840000</v>
      </c>
      <c r="R90" s="116"/>
      <c r="S90" s="122">
        <v>0</v>
      </c>
      <c r="T90" s="116"/>
      <c r="U90" s="136">
        <v>0</v>
      </c>
      <c r="V90" s="130"/>
      <c r="W90" s="116"/>
      <c r="X90" s="136">
        <v>0</v>
      </c>
      <c r="Y90" s="130"/>
      <c r="Z90" s="116"/>
      <c r="AA90" s="116"/>
      <c r="AB90" s="116"/>
    </row>
    <row r="91" spans="1:28" ht="12.75" customHeight="1" x14ac:dyDescent="0.2">
      <c r="A91" s="134" t="s">
        <v>1530</v>
      </c>
      <c r="B91" s="130"/>
      <c r="C91" s="135" t="s">
        <v>1531</v>
      </c>
      <c r="D91" s="132"/>
      <c r="E91" s="132"/>
      <c r="F91" s="130"/>
      <c r="G91" s="122">
        <v>692000</v>
      </c>
      <c r="H91" s="116"/>
      <c r="I91" s="122">
        <v>0</v>
      </c>
      <c r="J91" s="116"/>
      <c r="K91" s="136">
        <v>692000</v>
      </c>
      <c r="L91" s="130"/>
      <c r="M91" s="116"/>
      <c r="N91" s="136">
        <v>0</v>
      </c>
      <c r="O91" s="130"/>
      <c r="P91" s="116"/>
      <c r="Q91" s="122">
        <v>692000</v>
      </c>
      <c r="R91" s="116"/>
      <c r="S91" s="122">
        <v>0</v>
      </c>
      <c r="T91" s="116"/>
      <c r="U91" s="136">
        <v>0</v>
      </c>
      <c r="V91" s="130"/>
      <c r="W91" s="116"/>
      <c r="X91" s="136">
        <v>0</v>
      </c>
      <c r="Y91" s="130"/>
      <c r="Z91" s="116"/>
      <c r="AA91" s="116"/>
      <c r="AB91" s="116"/>
    </row>
    <row r="92" spans="1:28" ht="12.75" customHeight="1" x14ac:dyDescent="0.2">
      <c r="A92" s="134" t="s">
        <v>1532</v>
      </c>
      <c r="B92" s="130"/>
      <c r="C92" s="135" t="s">
        <v>1533</v>
      </c>
      <c r="D92" s="132"/>
      <c r="E92" s="132"/>
      <c r="F92" s="130"/>
      <c r="G92" s="122">
        <v>2000</v>
      </c>
      <c r="H92" s="116"/>
      <c r="I92" s="122">
        <v>0</v>
      </c>
      <c r="J92" s="116"/>
      <c r="K92" s="136">
        <v>2000</v>
      </c>
      <c r="L92" s="130"/>
      <c r="M92" s="116"/>
      <c r="N92" s="136">
        <v>0</v>
      </c>
      <c r="O92" s="130"/>
      <c r="P92" s="116"/>
      <c r="Q92" s="122">
        <v>2000</v>
      </c>
      <c r="R92" s="116"/>
      <c r="S92" s="122">
        <v>0</v>
      </c>
      <c r="T92" s="116"/>
      <c r="U92" s="136">
        <v>0</v>
      </c>
      <c r="V92" s="130"/>
      <c r="W92" s="116"/>
      <c r="X92" s="136">
        <v>0</v>
      </c>
      <c r="Y92" s="130"/>
      <c r="Z92" s="116"/>
      <c r="AA92" s="116"/>
      <c r="AB92" s="116"/>
    </row>
    <row r="93" spans="1:28" ht="12.75" customHeight="1" x14ac:dyDescent="0.2">
      <c r="A93" s="134" t="s">
        <v>1534</v>
      </c>
      <c r="B93" s="130"/>
      <c r="C93" s="135" t="s">
        <v>1535</v>
      </c>
      <c r="D93" s="132"/>
      <c r="E93" s="132"/>
      <c r="F93" s="130"/>
      <c r="G93" s="122">
        <v>832201</v>
      </c>
      <c r="H93" s="116"/>
      <c r="I93" s="122">
        <v>0</v>
      </c>
      <c r="J93" s="116"/>
      <c r="K93" s="136">
        <v>832201</v>
      </c>
      <c r="L93" s="130"/>
      <c r="M93" s="116"/>
      <c r="N93" s="136">
        <v>0</v>
      </c>
      <c r="O93" s="130"/>
      <c r="P93" s="116"/>
      <c r="Q93" s="122">
        <v>832201</v>
      </c>
      <c r="R93" s="116"/>
      <c r="S93" s="122">
        <v>0</v>
      </c>
      <c r="T93" s="116"/>
      <c r="U93" s="136">
        <v>0</v>
      </c>
      <c r="V93" s="130"/>
      <c r="W93" s="116"/>
      <c r="X93" s="136">
        <v>0</v>
      </c>
      <c r="Y93" s="130"/>
      <c r="Z93" s="116"/>
      <c r="AA93" s="116"/>
      <c r="AB93" s="116"/>
    </row>
    <row r="94" spans="1:28" ht="12.75" customHeight="1" x14ac:dyDescent="0.2">
      <c r="A94" s="134" t="s">
        <v>135</v>
      </c>
      <c r="B94" s="130"/>
      <c r="C94" s="135" t="s">
        <v>136</v>
      </c>
      <c r="D94" s="132"/>
      <c r="E94" s="132"/>
      <c r="F94" s="130"/>
      <c r="G94" s="122">
        <v>33782907</v>
      </c>
      <c r="H94" s="116"/>
      <c r="I94" s="122">
        <v>13706464</v>
      </c>
      <c r="J94" s="116"/>
      <c r="K94" s="136">
        <v>20076443</v>
      </c>
      <c r="L94" s="130"/>
      <c r="M94" s="116"/>
      <c r="N94" s="136">
        <v>0</v>
      </c>
      <c r="O94" s="130"/>
      <c r="P94" s="116"/>
      <c r="Q94" s="122">
        <v>20076443</v>
      </c>
      <c r="R94" s="116"/>
      <c r="S94" s="122">
        <v>0</v>
      </c>
      <c r="T94" s="116"/>
      <c r="U94" s="136">
        <v>0</v>
      </c>
      <c r="V94" s="130"/>
      <c r="W94" s="116"/>
      <c r="X94" s="136">
        <v>0</v>
      </c>
      <c r="Y94" s="130"/>
      <c r="Z94" s="116"/>
      <c r="AA94" s="116"/>
      <c r="AB94" s="116"/>
    </row>
    <row r="95" spans="1:28" ht="12.75" customHeight="1" x14ac:dyDescent="0.2">
      <c r="A95" s="134" t="s">
        <v>1536</v>
      </c>
      <c r="B95" s="130"/>
      <c r="C95" s="135" t="s">
        <v>1537</v>
      </c>
      <c r="D95" s="132"/>
      <c r="E95" s="132"/>
      <c r="F95" s="130"/>
      <c r="G95" s="122">
        <v>20000</v>
      </c>
      <c r="H95" s="116"/>
      <c r="I95" s="122">
        <v>0</v>
      </c>
      <c r="J95" s="116"/>
      <c r="K95" s="136">
        <v>20000</v>
      </c>
      <c r="L95" s="130"/>
      <c r="M95" s="116"/>
      <c r="N95" s="136">
        <v>0</v>
      </c>
      <c r="O95" s="130"/>
      <c r="P95" s="116"/>
      <c r="Q95" s="122">
        <v>20000</v>
      </c>
      <c r="R95" s="116"/>
      <c r="S95" s="122">
        <v>0</v>
      </c>
      <c r="T95" s="116"/>
      <c r="U95" s="136">
        <v>0</v>
      </c>
      <c r="V95" s="130"/>
      <c r="W95" s="116"/>
      <c r="X95" s="136">
        <v>0</v>
      </c>
      <c r="Y95" s="130"/>
      <c r="Z95" s="116"/>
      <c r="AA95" s="116"/>
      <c r="AB95" s="116"/>
    </row>
    <row r="96" spans="1:28" ht="12.75" customHeight="1" x14ac:dyDescent="0.2">
      <c r="A96" s="134" t="s">
        <v>137</v>
      </c>
      <c r="B96" s="130"/>
      <c r="C96" s="135" t="s">
        <v>138</v>
      </c>
      <c r="D96" s="132"/>
      <c r="E96" s="132"/>
      <c r="F96" s="130"/>
      <c r="G96" s="122">
        <v>2371182</v>
      </c>
      <c r="H96" s="116"/>
      <c r="I96" s="122">
        <v>3251460</v>
      </c>
      <c r="J96" s="116"/>
      <c r="K96" s="136">
        <v>0</v>
      </c>
      <c r="L96" s="130"/>
      <c r="M96" s="116"/>
      <c r="N96" s="136">
        <v>880278</v>
      </c>
      <c r="O96" s="130"/>
      <c r="P96" s="116"/>
      <c r="Q96" s="122">
        <v>0</v>
      </c>
      <c r="R96" s="116"/>
      <c r="S96" s="122">
        <v>880278</v>
      </c>
      <c r="T96" s="116"/>
      <c r="U96" s="136">
        <v>0</v>
      </c>
      <c r="V96" s="130"/>
      <c r="W96" s="116"/>
      <c r="X96" s="136">
        <v>0</v>
      </c>
      <c r="Y96" s="130"/>
      <c r="Z96" s="116"/>
      <c r="AA96" s="116"/>
      <c r="AB96" s="116"/>
    </row>
    <row r="97" spans="1:29" ht="12.75" customHeight="1" x14ac:dyDescent="0.2">
      <c r="A97" s="134" t="s">
        <v>139</v>
      </c>
      <c r="B97" s="130"/>
      <c r="C97" s="135" t="s">
        <v>140</v>
      </c>
      <c r="D97" s="132"/>
      <c r="E97" s="132"/>
      <c r="F97" s="130"/>
      <c r="G97" s="122">
        <v>1962804</v>
      </c>
      <c r="H97" s="116"/>
      <c r="I97" s="122">
        <v>3259732</v>
      </c>
      <c r="J97" s="116"/>
      <c r="K97" s="136">
        <v>0</v>
      </c>
      <c r="L97" s="130"/>
      <c r="M97" s="116"/>
      <c r="N97" s="136">
        <v>1296928</v>
      </c>
      <c r="O97" s="130"/>
      <c r="P97" s="116"/>
      <c r="Q97" s="122">
        <v>0</v>
      </c>
      <c r="R97" s="116"/>
      <c r="S97" s="122">
        <v>1296928</v>
      </c>
      <c r="T97" s="116"/>
      <c r="U97" s="136">
        <v>0</v>
      </c>
      <c r="V97" s="130"/>
      <c r="W97" s="116"/>
      <c r="X97" s="136">
        <v>0</v>
      </c>
      <c r="Y97" s="130"/>
      <c r="Z97" s="116"/>
      <c r="AA97" s="116"/>
      <c r="AB97" s="116"/>
      <c r="AC97" s="54"/>
    </row>
    <row r="98" spans="1:29" ht="12.75" customHeight="1" x14ac:dyDescent="0.2">
      <c r="A98" s="134" t="s">
        <v>141</v>
      </c>
      <c r="B98" s="130"/>
      <c r="C98" s="135" t="s">
        <v>142</v>
      </c>
      <c r="D98" s="132"/>
      <c r="E98" s="132"/>
      <c r="F98" s="130"/>
      <c r="G98" s="122">
        <v>75314280</v>
      </c>
      <c r="H98" s="116"/>
      <c r="I98" s="122">
        <v>77665734</v>
      </c>
      <c r="J98" s="116"/>
      <c r="K98" s="136">
        <v>0</v>
      </c>
      <c r="L98" s="130"/>
      <c r="M98" s="116"/>
      <c r="N98" s="136">
        <v>2351454</v>
      </c>
      <c r="O98" s="130"/>
      <c r="P98" s="116"/>
      <c r="Q98" s="122">
        <v>0</v>
      </c>
      <c r="R98" s="116"/>
      <c r="S98" s="122">
        <v>2351454</v>
      </c>
      <c r="T98" s="116"/>
      <c r="U98" s="136">
        <v>0</v>
      </c>
      <c r="V98" s="130"/>
      <c r="W98" s="116"/>
      <c r="X98" s="136">
        <v>0</v>
      </c>
      <c r="Y98" s="130"/>
      <c r="Z98" s="116"/>
      <c r="AA98" s="116"/>
      <c r="AB98" s="116"/>
    </row>
    <row r="99" spans="1:29" ht="12.75" customHeight="1" x14ac:dyDescent="0.2">
      <c r="A99" s="134" t="s">
        <v>143</v>
      </c>
      <c r="B99" s="130"/>
      <c r="C99" s="135" t="s">
        <v>144</v>
      </c>
      <c r="D99" s="132"/>
      <c r="E99" s="132"/>
      <c r="F99" s="130"/>
      <c r="G99" s="122">
        <v>0</v>
      </c>
      <c r="H99" s="116"/>
      <c r="I99" s="122">
        <v>1437212</v>
      </c>
      <c r="J99" s="116"/>
      <c r="K99" s="136">
        <v>0</v>
      </c>
      <c r="L99" s="130"/>
      <c r="M99" s="116"/>
      <c r="N99" s="136">
        <v>1437212</v>
      </c>
      <c r="O99" s="130"/>
      <c r="P99" s="116"/>
      <c r="Q99" s="122">
        <v>0</v>
      </c>
      <c r="R99" s="116"/>
      <c r="S99" s="122">
        <v>1437212</v>
      </c>
      <c r="T99" s="116"/>
      <c r="U99" s="136">
        <v>0</v>
      </c>
      <c r="V99" s="130"/>
      <c r="W99" s="116"/>
      <c r="X99" s="136">
        <v>0</v>
      </c>
      <c r="Y99" s="130"/>
      <c r="Z99" s="116"/>
      <c r="AA99" s="116"/>
      <c r="AB99" s="116"/>
    </row>
    <row r="100" spans="1:29" ht="12.75" customHeight="1" x14ac:dyDescent="0.2">
      <c r="A100" s="134" t="s">
        <v>1470</v>
      </c>
      <c r="B100" s="130"/>
      <c r="C100" s="135" t="s">
        <v>1471</v>
      </c>
      <c r="D100" s="132"/>
      <c r="E100" s="132"/>
      <c r="F100" s="130"/>
      <c r="G100" s="122">
        <v>29575006</v>
      </c>
      <c r="H100" s="116"/>
      <c r="I100" s="122">
        <v>29575006</v>
      </c>
      <c r="J100" s="116"/>
      <c r="K100" s="136">
        <v>0</v>
      </c>
      <c r="L100" s="130"/>
      <c r="M100" s="116"/>
      <c r="N100" s="136">
        <v>0</v>
      </c>
      <c r="O100" s="130"/>
      <c r="P100" s="116"/>
      <c r="Q100" s="122">
        <v>0</v>
      </c>
      <c r="R100" s="116"/>
      <c r="S100" s="122">
        <v>0</v>
      </c>
      <c r="T100" s="116"/>
      <c r="U100" s="136">
        <v>0</v>
      </c>
      <c r="V100" s="130"/>
      <c r="W100" s="116"/>
      <c r="X100" s="136">
        <v>0</v>
      </c>
      <c r="Y100" s="130"/>
      <c r="Z100" s="116"/>
      <c r="AA100" s="116"/>
      <c r="AB100" s="116"/>
    </row>
    <row r="101" spans="1:29" ht="12.75" customHeight="1" x14ac:dyDescent="0.2">
      <c r="A101" s="134" t="s">
        <v>145</v>
      </c>
      <c r="B101" s="130"/>
      <c r="C101" s="135" t="s">
        <v>146</v>
      </c>
      <c r="D101" s="132"/>
      <c r="E101" s="132"/>
      <c r="F101" s="130"/>
      <c r="G101" s="122">
        <v>75061675</v>
      </c>
      <c r="H101" s="116"/>
      <c r="I101" s="122">
        <v>0</v>
      </c>
      <c r="J101" s="116"/>
      <c r="K101" s="136">
        <v>75061675</v>
      </c>
      <c r="L101" s="130"/>
      <c r="M101" s="116"/>
      <c r="N101" s="136">
        <v>0</v>
      </c>
      <c r="O101" s="130"/>
      <c r="P101" s="116"/>
      <c r="Q101" s="122">
        <v>75061675</v>
      </c>
      <c r="R101" s="116"/>
      <c r="S101" s="122">
        <v>0</v>
      </c>
      <c r="T101" s="116"/>
      <c r="U101" s="136">
        <v>0</v>
      </c>
      <c r="V101" s="130"/>
      <c r="W101" s="116"/>
      <c r="X101" s="136">
        <v>0</v>
      </c>
      <c r="Y101" s="130"/>
      <c r="Z101" s="116"/>
      <c r="AA101" s="116"/>
      <c r="AB101" s="116"/>
    </row>
    <row r="102" spans="1:29" ht="12.75" customHeight="1" x14ac:dyDescent="0.2">
      <c r="A102" s="134" t="s">
        <v>147</v>
      </c>
      <c r="B102" s="130"/>
      <c r="C102" s="135" t="s">
        <v>148</v>
      </c>
      <c r="D102" s="132"/>
      <c r="E102" s="132"/>
      <c r="F102" s="130"/>
      <c r="G102" s="122">
        <v>1768129883</v>
      </c>
      <c r="H102" s="116"/>
      <c r="I102" s="122">
        <v>1633477514</v>
      </c>
      <c r="J102" s="116"/>
      <c r="K102" s="136">
        <v>134652369</v>
      </c>
      <c r="L102" s="130"/>
      <c r="M102" s="116"/>
      <c r="N102" s="136">
        <v>0</v>
      </c>
      <c r="O102" s="130"/>
      <c r="P102" s="116"/>
      <c r="Q102" s="122">
        <v>134652369</v>
      </c>
      <c r="R102" s="116"/>
      <c r="S102" s="122">
        <v>0</v>
      </c>
      <c r="T102" s="116"/>
      <c r="U102" s="136">
        <v>0</v>
      </c>
      <c r="V102" s="130"/>
      <c r="W102" s="116"/>
      <c r="X102" s="136">
        <v>0</v>
      </c>
      <c r="Y102" s="130"/>
      <c r="Z102" s="116"/>
      <c r="AA102" s="116"/>
      <c r="AB102" s="116"/>
    </row>
    <row r="103" spans="1:29" ht="12.75" customHeight="1" x14ac:dyDescent="0.2">
      <c r="A103" s="134" t="s">
        <v>149</v>
      </c>
      <c r="B103" s="130"/>
      <c r="C103" s="135" t="s">
        <v>150</v>
      </c>
      <c r="D103" s="132"/>
      <c r="E103" s="132"/>
      <c r="F103" s="130"/>
      <c r="G103" s="122">
        <v>5686976441</v>
      </c>
      <c r="H103" s="116"/>
      <c r="I103" s="122">
        <v>5691273475</v>
      </c>
      <c r="J103" s="116"/>
      <c r="K103" s="136">
        <v>0</v>
      </c>
      <c r="L103" s="130"/>
      <c r="M103" s="116"/>
      <c r="N103" s="136">
        <v>4297034</v>
      </c>
      <c r="O103" s="130"/>
      <c r="P103" s="116"/>
      <c r="Q103" s="122">
        <v>0</v>
      </c>
      <c r="R103" s="116"/>
      <c r="S103" s="122">
        <v>4297034</v>
      </c>
      <c r="T103" s="116"/>
      <c r="U103" s="136">
        <v>0</v>
      </c>
      <c r="V103" s="130"/>
      <c r="W103" s="116"/>
      <c r="X103" s="136">
        <v>0</v>
      </c>
      <c r="Y103" s="130"/>
      <c r="Z103" s="116"/>
      <c r="AA103" s="116"/>
      <c r="AB103" s="116"/>
    </row>
    <row r="104" spans="1:29" ht="12.75" customHeight="1" x14ac:dyDescent="0.2">
      <c r="A104" s="134" t="s">
        <v>151</v>
      </c>
      <c r="B104" s="130"/>
      <c r="C104" s="135" t="s">
        <v>152</v>
      </c>
      <c r="D104" s="132"/>
      <c r="E104" s="132"/>
      <c r="F104" s="130"/>
      <c r="G104" s="122">
        <v>6167617509</v>
      </c>
      <c r="H104" s="116"/>
      <c r="I104" s="122">
        <v>6179205159</v>
      </c>
      <c r="J104" s="116"/>
      <c r="K104" s="136">
        <v>0</v>
      </c>
      <c r="L104" s="130"/>
      <c r="M104" s="116"/>
      <c r="N104" s="136">
        <v>11587650</v>
      </c>
      <c r="O104" s="130"/>
      <c r="P104" s="116"/>
      <c r="Q104" s="122">
        <v>0</v>
      </c>
      <c r="R104" s="116"/>
      <c r="S104" s="122">
        <v>11587650</v>
      </c>
      <c r="T104" s="116"/>
      <c r="U104" s="136">
        <v>0</v>
      </c>
      <c r="V104" s="130"/>
      <c r="W104" s="116"/>
      <c r="X104" s="136">
        <v>0</v>
      </c>
      <c r="Y104" s="130"/>
      <c r="Z104" s="116"/>
      <c r="AA104" s="116"/>
      <c r="AB104" s="116"/>
    </row>
    <row r="105" spans="1:29" ht="12.75" customHeight="1" x14ac:dyDescent="0.2">
      <c r="A105" s="134" t="s">
        <v>153</v>
      </c>
      <c r="B105" s="130"/>
      <c r="C105" s="135" t="s">
        <v>154</v>
      </c>
      <c r="D105" s="132"/>
      <c r="E105" s="132"/>
      <c r="F105" s="130"/>
      <c r="G105" s="122">
        <v>21538504</v>
      </c>
      <c r="H105" s="116"/>
      <c r="I105" s="122">
        <v>23830473</v>
      </c>
      <c r="J105" s="116"/>
      <c r="K105" s="136">
        <v>0</v>
      </c>
      <c r="L105" s="130"/>
      <c r="M105" s="116"/>
      <c r="N105" s="136">
        <v>2291969</v>
      </c>
      <c r="O105" s="130"/>
      <c r="P105" s="116"/>
      <c r="Q105" s="122">
        <v>0</v>
      </c>
      <c r="R105" s="116"/>
      <c r="S105" s="122">
        <v>2291969</v>
      </c>
      <c r="T105" s="116"/>
      <c r="U105" s="136">
        <v>0</v>
      </c>
      <c r="V105" s="130"/>
      <c r="W105" s="116"/>
      <c r="X105" s="136">
        <v>0</v>
      </c>
      <c r="Y105" s="130"/>
      <c r="Z105" s="116"/>
      <c r="AA105" s="116"/>
      <c r="AB105" s="116"/>
    </row>
    <row r="106" spans="1:29" ht="12.75" customHeight="1" x14ac:dyDescent="0.2">
      <c r="A106" s="134" t="s">
        <v>155</v>
      </c>
      <c r="B106" s="130"/>
      <c r="C106" s="135" t="s">
        <v>156</v>
      </c>
      <c r="D106" s="132"/>
      <c r="E106" s="132"/>
      <c r="F106" s="130"/>
      <c r="G106" s="122">
        <v>371476405</v>
      </c>
      <c r="H106" s="116"/>
      <c r="I106" s="122">
        <v>480866888</v>
      </c>
      <c r="J106" s="116"/>
      <c r="K106" s="136">
        <v>0</v>
      </c>
      <c r="L106" s="130"/>
      <c r="M106" s="116"/>
      <c r="N106" s="136">
        <v>109390483</v>
      </c>
      <c r="O106" s="130"/>
      <c r="P106" s="116"/>
      <c r="Q106" s="122">
        <v>0</v>
      </c>
      <c r="R106" s="116"/>
      <c r="S106" s="122">
        <v>109390483</v>
      </c>
      <c r="T106" s="116"/>
      <c r="U106" s="136">
        <v>0</v>
      </c>
      <c r="V106" s="130"/>
      <c r="W106" s="116"/>
      <c r="X106" s="136">
        <v>0</v>
      </c>
      <c r="Y106" s="130"/>
      <c r="Z106" s="116"/>
      <c r="AA106" s="116"/>
      <c r="AB106" s="116"/>
    </row>
    <row r="107" spans="1:29" ht="12.75" customHeight="1" x14ac:dyDescent="0.2">
      <c r="A107" s="134" t="s">
        <v>1538</v>
      </c>
      <c r="B107" s="130"/>
      <c r="C107" s="135" t="s">
        <v>1539</v>
      </c>
      <c r="D107" s="132"/>
      <c r="E107" s="132"/>
      <c r="F107" s="130"/>
      <c r="G107" s="122">
        <v>0</v>
      </c>
      <c r="H107" s="116"/>
      <c r="I107" s="122">
        <v>288620</v>
      </c>
      <c r="J107" s="116"/>
      <c r="K107" s="136">
        <v>0</v>
      </c>
      <c r="L107" s="130"/>
      <c r="M107" s="116"/>
      <c r="N107" s="136">
        <v>288620</v>
      </c>
      <c r="O107" s="130"/>
      <c r="P107" s="116"/>
      <c r="Q107" s="122">
        <v>0</v>
      </c>
      <c r="R107" s="116"/>
      <c r="S107" s="122">
        <v>288620</v>
      </c>
      <c r="T107" s="116"/>
      <c r="U107" s="136">
        <v>0</v>
      </c>
      <c r="V107" s="130"/>
      <c r="W107" s="116"/>
      <c r="X107" s="136">
        <v>0</v>
      </c>
      <c r="Y107" s="130"/>
      <c r="Z107" s="116"/>
      <c r="AA107" s="116"/>
      <c r="AB107" s="116"/>
    </row>
    <row r="108" spans="1:29" ht="12.75" customHeight="1" x14ac:dyDescent="0.2">
      <c r="A108" s="134" t="s">
        <v>157</v>
      </c>
      <c r="B108" s="130"/>
      <c r="C108" s="135" t="s">
        <v>158</v>
      </c>
      <c r="D108" s="132"/>
      <c r="E108" s="132"/>
      <c r="F108" s="130"/>
      <c r="G108" s="122">
        <v>1255674</v>
      </c>
      <c r="H108" s="116"/>
      <c r="I108" s="122">
        <v>1255674</v>
      </c>
      <c r="J108" s="116"/>
      <c r="K108" s="136">
        <v>0</v>
      </c>
      <c r="L108" s="130"/>
      <c r="M108" s="116"/>
      <c r="N108" s="136">
        <v>0</v>
      </c>
      <c r="O108" s="130"/>
      <c r="P108" s="116"/>
      <c r="Q108" s="122">
        <v>0</v>
      </c>
      <c r="R108" s="116"/>
      <c r="S108" s="122">
        <v>0</v>
      </c>
      <c r="T108" s="116"/>
      <c r="U108" s="136">
        <v>0</v>
      </c>
      <c r="V108" s="130"/>
      <c r="W108" s="116"/>
      <c r="X108" s="136">
        <v>0</v>
      </c>
      <c r="Y108" s="130"/>
      <c r="Z108" s="116"/>
      <c r="AA108" s="116"/>
      <c r="AB108" s="116"/>
    </row>
    <row r="109" spans="1:29" ht="12.75" customHeight="1" x14ac:dyDescent="0.2">
      <c r="A109" s="134" t="s">
        <v>1441</v>
      </c>
      <c r="B109" s="130"/>
      <c r="C109" s="135" t="s">
        <v>1442</v>
      </c>
      <c r="D109" s="132"/>
      <c r="E109" s="132"/>
      <c r="F109" s="130"/>
      <c r="G109" s="122">
        <v>0</v>
      </c>
      <c r="H109" s="116"/>
      <c r="I109" s="122">
        <v>145285425</v>
      </c>
      <c r="J109" s="116"/>
      <c r="K109" s="136">
        <v>0</v>
      </c>
      <c r="L109" s="130"/>
      <c r="M109" s="116"/>
      <c r="N109" s="136">
        <v>145285425</v>
      </c>
      <c r="O109" s="130"/>
      <c r="P109" s="116"/>
      <c r="Q109" s="122">
        <v>0</v>
      </c>
      <c r="R109" s="116"/>
      <c r="S109" s="122">
        <v>0</v>
      </c>
      <c r="T109" s="116"/>
      <c r="U109" s="136">
        <v>0</v>
      </c>
      <c r="V109" s="130"/>
      <c r="W109" s="116"/>
      <c r="X109" s="136">
        <v>145285425</v>
      </c>
      <c r="Y109" s="130"/>
      <c r="Z109" s="116"/>
      <c r="AA109" s="116"/>
      <c r="AB109" s="55" t="s">
        <v>369</v>
      </c>
    </row>
    <row r="110" spans="1:29" ht="12.75" customHeight="1" x14ac:dyDescent="0.2">
      <c r="A110" s="134" t="s">
        <v>159</v>
      </c>
      <c r="B110" s="130"/>
      <c r="C110" s="135" t="s">
        <v>160</v>
      </c>
      <c r="D110" s="132"/>
      <c r="E110" s="132"/>
      <c r="F110" s="130"/>
      <c r="G110" s="122">
        <v>48364623</v>
      </c>
      <c r="H110" s="116"/>
      <c r="I110" s="122">
        <v>3830321490</v>
      </c>
      <c r="J110" s="116"/>
      <c r="K110" s="136">
        <v>0</v>
      </c>
      <c r="L110" s="130"/>
      <c r="M110" s="116"/>
      <c r="N110" s="136">
        <v>3781956867</v>
      </c>
      <c r="O110" s="130"/>
      <c r="P110" s="116"/>
      <c r="Q110" s="122">
        <v>0</v>
      </c>
      <c r="R110" s="116"/>
      <c r="S110" s="122">
        <v>0</v>
      </c>
      <c r="T110" s="116"/>
      <c r="U110" s="136">
        <v>0</v>
      </c>
      <c r="V110" s="130"/>
      <c r="W110" s="116"/>
      <c r="X110" s="136">
        <v>3781956867</v>
      </c>
      <c r="Y110" s="130"/>
      <c r="Z110" s="116"/>
      <c r="AA110" s="116"/>
      <c r="AB110" s="55" t="s">
        <v>381</v>
      </c>
    </row>
    <row r="111" spans="1:29" ht="12.75" customHeight="1" x14ac:dyDescent="0.2">
      <c r="A111" s="134" t="s">
        <v>161</v>
      </c>
      <c r="B111" s="130"/>
      <c r="C111" s="135" t="s">
        <v>162</v>
      </c>
      <c r="D111" s="132"/>
      <c r="E111" s="132"/>
      <c r="F111" s="130"/>
      <c r="G111" s="122">
        <v>0</v>
      </c>
      <c r="H111" s="116"/>
      <c r="I111" s="122">
        <v>708675375</v>
      </c>
      <c r="J111" s="116"/>
      <c r="K111" s="136">
        <v>0</v>
      </c>
      <c r="L111" s="130"/>
      <c r="M111" s="116"/>
      <c r="N111" s="136">
        <v>708675375</v>
      </c>
      <c r="O111" s="130"/>
      <c r="P111" s="116"/>
      <c r="Q111" s="122">
        <v>0</v>
      </c>
      <c r="R111" s="116"/>
      <c r="S111" s="122">
        <v>0</v>
      </c>
      <c r="T111" s="116"/>
      <c r="U111" s="136">
        <v>0</v>
      </c>
      <c r="V111" s="130"/>
      <c r="W111" s="116"/>
      <c r="X111" s="136">
        <v>708675375</v>
      </c>
      <c r="Y111" s="130"/>
      <c r="Z111" s="116"/>
      <c r="AA111" s="116"/>
      <c r="AB111" s="55" t="s">
        <v>381</v>
      </c>
    </row>
    <row r="112" spans="1:29" ht="12.75" customHeight="1" x14ac:dyDescent="0.2">
      <c r="A112" s="134" t="s">
        <v>163</v>
      </c>
      <c r="B112" s="130"/>
      <c r="C112" s="135" t="s">
        <v>164</v>
      </c>
      <c r="D112" s="132"/>
      <c r="E112" s="132"/>
      <c r="F112" s="130"/>
      <c r="G112" s="122">
        <v>0</v>
      </c>
      <c r="H112" s="116"/>
      <c r="I112" s="122">
        <v>1415700314</v>
      </c>
      <c r="J112" s="116"/>
      <c r="K112" s="136">
        <v>0</v>
      </c>
      <c r="L112" s="130"/>
      <c r="M112" s="116"/>
      <c r="N112" s="136">
        <v>1415700314</v>
      </c>
      <c r="O112" s="130"/>
      <c r="P112" s="116"/>
      <c r="Q112" s="122">
        <v>0</v>
      </c>
      <c r="R112" s="116"/>
      <c r="S112" s="122">
        <v>0</v>
      </c>
      <c r="T112" s="116"/>
      <c r="U112" s="136">
        <v>0</v>
      </c>
      <c r="V112" s="130"/>
      <c r="W112" s="116"/>
      <c r="X112" s="136">
        <v>1415700314</v>
      </c>
      <c r="Y112" s="130"/>
      <c r="Z112" s="116"/>
      <c r="AA112" s="116"/>
      <c r="AB112" s="55" t="s">
        <v>383</v>
      </c>
    </row>
    <row r="113" spans="1:30" ht="12.75" customHeight="1" x14ac:dyDescent="0.2">
      <c r="A113" s="134" t="s">
        <v>165</v>
      </c>
      <c r="B113" s="130"/>
      <c r="C113" s="135" t="s">
        <v>166</v>
      </c>
      <c r="D113" s="132"/>
      <c r="E113" s="132"/>
      <c r="F113" s="130"/>
      <c r="G113" s="122">
        <v>0</v>
      </c>
      <c r="H113" s="116"/>
      <c r="I113" s="122">
        <v>748406088</v>
      </c>
      <c r="J113" s="116"/>
      <c r="K113" s="136">
        <v>0</v>
      </c>
      <c r="L113" s="130"/>
      <c r="M113" s="116"/>
      <c r="N113" s="136">
        <v>748406088</v>
      </c>
      <c r="O113" s="130"/>
      <c r="P113" s="116"/>
      <c r="Q113" s="122">
        <v>0</v>
      </c>
      <c r="R113" s="116"/>
      <c r="S113" s="122">
        <v>0</v>
      </c>
      <c r="T113" s="116"/>
      <c r="U113" s="136">
        <v>0</v>
      </c>
      <c r="V113" s="130"/>
      <c r="W113" s="116"/>
      <c r="X113" s="136">
        <v>748406088</v>
      </c>
      <c r="Y113" s="130"/>
      <c r="Z113" s="116"/>
      <c r="AA113" s="116"/>
      <c r="AB113" s="55" t="s">
        <v>383</v>
      </c>
    </row>
    <row r="114" spans="1:30" ht="12.75" customHeight="1" x14ac:dyDescent="0.2">
      <c r="A114" s="134" t="s">
        <v>1464</v>
      </c>
      <c r="B114" s="130"/>
      <c r="C114" s="135" t="s">
        <v>1465</v>
      </c>
      <c r="D114" s="132"/>
      <c r="E114" s="132"/>
      <c r="F114" s="130"/>
      <c r="G114" s="122">
        <v>0</v>
      </c>
      <c r="H114" s="116"/>
      <c r="I114" s="122">
        <v>26196206</v>
      </c>
      <c r="J114" s="116"/>
      <c r="K114" s="136">
        <v>0</v>
      </c>
      <c r="L114" s="130"/>
      <c r="M114" s="116"/>
      <c r="N114" s="136">
        <v>26196206</v>
      </c>
      <c r="O114" s="130"/>
      <c r="P114" s="116"/>
      <c r="Q114" s="122">
        <v>0</v>
      </c>
      <c r="R114" s="116"/>
      <c r="S114" s="122">
        <v>0</v>
      </c>
      <c r="T114" s="116"/>
      <c r="U114" s="136">
        <v>0</v>
      </c>
      <c r="V114" s="130"/>
      <c r="W114" s="116"/>
      <c r="X114" s="136">
        <v>26196206</v>
      </c>
      <c r="Y114" s="130"/>
      <c r="Z114" s="116"/>
      <c r="AA114" s="116"/>
      <c r="AB114" s="55" t="s">
        <v>383</v>
      </c>
    </row>
    <row r="115" spans="1:30" ht="12.75" customHeight="1" x14ac:dyDescent="0.2">
      <c r="A115" s="134" t="s">
        <v>167</v>
      </c>
      <c r="B115" s="130"/>
      <c r="C115" s="135" t="s">
        <v>168</v>
      </c>
      <c r="D115" s="132"/>
      <c r="E115" s="132"/>
      <c r="F115" s="130"/>
      <c r="G115" s="122">
        <v>0</v>
      </c>
      <c r="H115" s="116"/>
      <c r="I115" s="122">
        <v>39703874</v>
      </c>
      <c r="J115" s="116"/>
      <c r="K115" s="136">
        <v>0</v>
      </c>
      <c r="L115" s="130"/>
      <c r="M115" s="116"/>
      <c r="N115" s="136">
        <v>39703874</v>
      </c>
      <c r="O115" s="130"/>
      <c r="P115" s="116"/>
      <c r="Q115" s="122">
        <v>0</v>
      </c>
      <c r="R115" s="116"/>
      <c r="S115" s="122">
        <v>0</v>
      </c>
      <c r="T115" s="116"/>
      <c r="U115" s="136">
        <v>0</v>
      </c>
      <c r="V115" s="130"/>
      <c r="W115" s="116"/>
      <c r="X115" s="136">
        <v>39703874</v>
      </c>
      <c r="Y115" s="130"/>
      <c r="Z115" s="116"/>
      <c r="AA115" s="116"/>
      <c r="AB115" s="55" t="s">
        <v>383</v>
      </c>
    </row>
    <row r="116" spans="1:30" ht="12.75" customHeight="1" x14ac:dyDescent="0.2">
      <c r="A116" s="134" t="s">
        <v>169</v>
      </c>
      <c r="B116" s="130"/>
      <c r="C116" s="135" t="s">
        <v>170</v>
      </c>
      <c r="D116" s="132"/>
      <c r="E116" s="132"/>
      <c r="F116" s="130"/>
      <c r="G116" s="122">
        <v>0</v>
      </c>
      <c r="H116" s="116"/>
      <c r="I116" s="122">
        <v>1151493</v>
      </c>
      <c r="J116" s="116"/>
      <c r="K116" s="136">
        <v>0</v>
      </c>
      <c r="L116" s="130"/>
      <c r="M116" s="116"/>
      <c r="N116" s="136">
        <v>1151493</v>
      </c>
      <c r="O116" s="130"/>
      <c r="P116" s="116"/>
      <c r="Q116" s="122">
        <v>0</v>
      </c>
      <c r="R116" s="116"/>
      <c r="S116" s="122">
        <v>0</v>
      </c>
      <c r="T116" s="116"/>
      <c r="U116" s="136">
        <v>0</v>
      </c>
      <c r="V116" s="130"/>
      <c r="W116" s="116"/>
      <c r="X116" s="136">
        <v>1151493</v>
      </c>
      <c r="Y116" s="130"/>
      <c r="Z116" s="116"/>
      <c r="AA116" s="116"/>
      <c r="AB116" s="55" t="s">
        <v>383</v>
      </c>
    </row>
    <row r="117" spans="1:30" ht="12.75" customHeight="1" x14ac:dyDescent="0.2">
      <c r="A117" s="134" t="s">
        <v>171</v>
      </c>
      <c r="B117" s="130"/>
      <c r="C117" s="135" t="s">
        <v>172</v>
      </c>
      <c r="D117" s="132"/>
      <c r="E117" s="132"/>
      <c r="F117" s="130"/>
      <c r="G117" s="122">
        <v>1638905</v>
      </c>
      <c r="H117" s="116"/>
      <c r="I117" s="122">
        <v>765235965</v>
      </c>
      <c r="J117" s="116"/>
      <c r="K117" s="136">
        <v>0</v>
      </c>
      <c r="L117" s="130"/>
      <c r="M117" s="116"/>
      <c r="N117" s="136">
        <v>763597060</v>
      </c>
      <c r="O117" s="130"/>
      <c r="P117" s="116"/>
      <c r="Q117" s="122">
        <v>0</v>
      </c>
      <c r="R117" s="116"/>
      <c r="S117" s="122">
        <v>0</v>
      </c>
      <c r="T117" s="116"/>
      <c r="U117" s="136">
        <v>0</v>
      </c>
      <c r="V117" s="130"/>
      <c r="W117" s="116"/>
      <c r="X117" s="136">
        <v>763597060</v>
      </c>
      <c r="Y117" s="130"/>
      <c r="Z117" s="116"/>
      <c r="AA117" s="116"/>
      <c r="AB117" s="55" t="s">
        <v>383</v>
      </c>
    </row>
    <row r="118" spans="1:30" ht="12.75" customHeight="1" x14ac:dyDescent="0.2">
      <c r="A118" s="134" t="s">
        <v>1368</v>
      </c>
      <c r="B118" s="130"/>
      <c r="C118" s="135" t="s">
        <v>1369</v>
      </c>
      <c r="D118" s="132"/>
      <c r="E118" s="132"/>
      <c r="F118" s="130"/>
      <c r="G118" s="122">
        <v>0</v>
      </c>
      <c r="H118" s="116"/>
      <c r="I118" s="122">
        <v>112048231</v>
      </c>
      <c r="J118" s="116"/>
      <c r="K118" s="136">
        <v>0</v>
      </c>
      <c r="L118" s="130"/>
      <c r="M118" s="116"/>
      <c r="N118" s="136">
        <v>112048231</v>
      </c>
      <c r="O118" s="130"/>
      <c r="P118" s="116"/>
      <c r="Q118" s="122">
        <v>0</v>
      </c>
      <c r="R118" s="116"/>
      <c r="S118" s="122">
        <v>0</v>
      </c>
      <c r="T118" s="116"/>
      <c r="U118" s="136">
        <v>0</v>
      </c>
      <c r="V118" s="130"/>
      <c r="W118" s="116"/>
      <c r="X118" s="136">
        <v>112048231</v>
      </c>
      <c r="Y118" s="130"/>
      <c r="Z118" s="116"/>
      <c r="AA118" s="116"/>
      <c r="AB118" s="55" t="s">
        <v>383</v>
      </c>
    </row>
    <row r="119" spans="1:30" ht="12.75" customHeight="1" x14ac:dyDescent="0.2">
      <c r="A119" s="134" t="s">
        <v>1370</v>
      </c>
      <c r="B119" s="130"/>
      <c r="C119" s="135" t="s">
        <v>1371</v>
      </c>
      <c r="D119" s="132"/>
      <c r="E119" s="132"/>
      <c r="F119" s="130"/>
      <c r="G119" s="122">
        <v>0</v>
      </c>
      <c r="H119" s="116"/>
      <c r="I119" s="122">
        <v>7845961</v>
      </c>
      <c r="J119" s="116"/>
      <c r="K119" s="136">
        <v>0</v>
      </c>
      <c r="L119" s="130"/>
      <c r="M119" s="116"/>
      <c r="N119" s="136">
        <v>7845961</v>
      </c>
      <c r="O119" s="130"/>
      <c r="P119" s="116"/>
      <c r="Q119" s="122">
        <v>0</v>
      </c>
      <c r="R119" s="116"/>
      <c r="S119" s="122">
        <v>0</v>
      </c>
      <c r="T119" s="116"/>
      <c r="U119" s="136">
        <v>0</v>
      </c>
      <c r="V119" s="130"/>
      <c r="W119" s="116"/>
      <c r="X119" s="136">
        <v>7845961</v>
      </c>
      <c r="Y119" s="130"/>
      <c r="Z119" s="116"/>
      <c r="AA119" s="116"/>
      <c r="AB119" s="55" t="s">
        <v>383</v>
      </c>
    </row>
    <row r="120" spans="1:30" ht="12.75" customHeight="1" x14ac:dyDescent="0.2">
      <c r="A120" s="134" t="s">
        <v>1428</v>
      </c>
      <c r="B120" s="130"/>
      <c r="C120" s="135" t="s">
        <v>1429</v>
      </c>
      <c r="D120" s="132"/>
      <c r="E120" s="132"/>
      <c r="F120" s="130"/>
      <c r="G120" s="122">
        <v>0</v>
      </c>
      <c r="H120" s="116"/>
      <c r="I120" s="122">
        <v>6740556</v>
      </c>
      <c r="J120" s="116"/>
      <c r="K120" s="136">
        <v>0</v>
      </c>
      <c r="L120" s="130"/>
      <c r="M120" s="116"/>
      <c r="N120" s="136">
        <v>6740556</v>
      </c>
      <c r="O120" s="130"/>
      <c r="P120" s="116"/>
      <c r="Q120" s="122">
        <v>0</v>
      </c>
      <c r="R120" s="116"/>
      <c r="S120" s="122">
        <v>0</v>
      </c>
      <c r="T120" s="116"/>
      <c r="U120" s="136">
        <v>0</v>
      </c>
      <c r="V120" s="130"/>
      <c r="W120" s="116"/>
      <c r="X120" s="136">
        <v>6740556</v>
      </c>
      <c r="Y120" s="130"/>
      <c r="Z120" s="116"/>
      <c r="AA120" s="116"/>
      <c r="AB120" s="55" t="s">
        <v>383</v>
      </c>
    </row>
    <row r="121" spans="1:30" ht="12.75" customHeight="1" x14ac:dyDescent="0.2">
      <c r="A121" s="134" t="s">
        <v>1365</v>
      </c>
      <c r="B121" s="130"/>
      <c r="C121" s="135" t="s">
        <v>1364</v>
      </c>
      <c r="D121" s="132"/>
      <c r="E121" s="132"/>
      <c r="F121" s="130"/>
      <c r="G121" s="122">
        <v>0</v>
      </c>
      <c r="H121" s="116"/>
      <c r="I121" s="122">
        <v>36630168</v>
      </c>
      <c r="J121" s="116"/>
      <c r="K121" s="136">
        <v>0</v>
      </c>
      <c r="L121" s="130"/>
      <c r="M121" s="116"/>
      <c r="N121" s="136">
        <v>36630168</v>
      </c>
      <c r="O121" s="130"/>
      <c r="P121" s="116"/>
      <c r="Q121" s="122">
        <v>0</v>
      </c>
      <c r="R121" s="116"/>
      <c r="S121" s="122">
        <v>0</v>
      </c>
      <c r="T121" s="116"/>
      <c r="U121" s="136">
        <v>0</v>
      </c>
      <c r="V121" s="130"/>
      <c r="W121" s="116"/>
      <c r="X121" s="136">
        <v>36630168</v>
      </c>
      <c r="Y121" s="130"/>
      <c r="Z121" s="116"/>
      <c r="AA121" s="116"/>
      <c r="AB121" s="55" t="s">
        <v>383</v>
      </c>
    </row>
    <row r="122" spans="1:30" ht="12.75" customHeight="1" x14ac:dyDescent="0.2">
      <c r="A122" s="134" t="s">
        <v>173</v>
      </c>
      <c r="B122" s="130"/>
      <c r="C122" s="135" t="s">
        <v>174</v>
      </c>
      <c r="D122" s="132"/>
      <c r="E122" s="132"/>
      <c r="F122" s="130"/>
      <c r="G122" s="122">
        <v>0</v>
      </c>
      <c r="H122" s="116"/>
      <c r="I122" s="122">
        <v>486840857</v>
      </c>
      <c r="J122" s="116"/>
      <c r="K122" s="136">
        <v>0</v>
      </c>
      <c r="L122" s="130"/>
      <c r="M122" s="116"/>
      <c r="N122" s="136">
        <v>486840857</v>
      </c>
      <c r="O122" s="130"/>
      <c r="P122" s="116"/>
      <c r="Q122" s="122">
        <v>0</v>
      </c>
      <c r="R122" s="116"/>
      <c r="S122" s="122">
        <v>0</v>
      </c>
      <c r="T122" s="116"/>
      <c r="U122" s="136">
        <v>0</v>
      </c>
      <c r="V122" s="130"/>
      <c r="W122" s="116"/>
      <c r="X122" s="136">
        <v>486840857</v>
      </c>
      <c r="Y122" s="130"/>
      <c r="Z122" s="116"/>
      <c r="AA122" s="116"/>
      <c r="AB122" s="55" t="s">
        <v>383</v>
      </c>
    </row>
    <row r="123" spans="1:30" ht="12.75" customHeight="1" x14ac:dyDescent="0.2">
      <c r="A123" s="134" t="s">
        <v>175</v>
      </c>
      <c r="B123" s="130"/>
      <c r="C123" s="135" t="s">
        <v>176</v>
      </c>
      <c r="D123" s="132"/>
      <c r="E123" s="132"/>
      <c r="F123" s="130"/>
      <c r="G123" s="122">
        <v>647377</v>
      </c>
      <c r="H123" s="116"/>
      <c r="I123" s="122">
        <v>17175290</v>
      </c>
      <c r="J123" s="116"/>
      <c r="K123" s="136">
        <v>0</v>
      </c>
      <c r="L123" s="130"/>
      <c r="M123" s="116"/>
      <c r="N123" s="136">
        <v>16527913</v>
      </c>
      <c r="O123" s="130"/>
      <c r="P123" s="116"/>
      <c r="Q123" s="122">
        <v>0</v>
      </c>
      <c r="R123" s="116"/>
      <c r="S123" s="122">
        <v>0</v>
      </c>
      <c r="T123" s="116"/>
      <c r="U123" s="136">
        <v>0</v>
      </c>
      <c r="V123" s="130"/>
      <c r="W123" s="116"/>
      <c r="X123" s="136">
        <v>16527913</v>
      </c>
      <c r="Y123" s="130"/>
      <c r="Z123" s="116"/>
      <c r="AA123" s="116"/>
      <c r="AB123" s="55" t="s">
        <v>383</v>
      </c>
      <c r="AD123" s="106"/>
    </row>
    <row r="124" spans="1:30" ht="12.75" customHeight="1" x14ac:dyDescent="0.2">
      <c r="A124" s="134" t="s">
        <v>177</v>
      </c>
      <c r="B124" s="130"/>
      <c r="C124" s="135" t="s">
        <v>178</v>
      </c>
      <c r="D124" s="132"/>
      <c r="E124" s="132"/>
      <c r="F124" s="130"/>
      <c r="G124" s="122">
        <v>248264</v>
      </c>
      <c r="H124" s="116"/>
      <c r="I124" s="122">
        <v>163409899</v>
      </c>
      <c r="J124" s="116"/>
      <c r="K124" s="136">
        <v>0</v>
      </c>
      <c r="L124" s="130"/>
      <c r="M124" s="116"/>
      <c r="N124" s="136">
        <v>163161635</v>
      </c>
      <c r="O124" s="130"/>
      <c r="P124" s="116"/>
      <c r="Q124" s="122">
        <v>0</v>
      </c>
      <c r="R124" s="116"/>
      <c r="S124" s="122">
        <v>0</v>
      </c>
      <c r="T124" s="116"/>
      <c r="U124" s="136">
        <v>0</v>
      </c>
      <c r="V124" s="130"/>
      <c r="W124" s="116"/>
      <c r="X124" s="136">
        <v>163161635</v>
      </c>
      <c r="Y124" s="130"/>
      <c r="Z124" s="116"/>
      <c r="AA124" s="116"/>
      <c r="AB124" s="55" t="s">
        <v>383</v>
      </c>
      <c r="AD124" s="107"/>
    </row>
    <row r="125" spans="1:30" ht="12.75" customHeight="1" x14ac:dyDescent="0.2">
      <c r="A125" s="134" t="s">
        <v>1372</v>
      </c>
      <c r="B125" s="130"/>
      <c r="C125" s="135" t="s">
        <v>1373</v>
      </c>
      <c r="D125" s="132"/>
      <c r="E125" s="132"/>
      <c r="F125" s="130"/>
      <c r="G125" s="122">
        <v>0</v>
      </c>
      <c r="H125" s="116"/>
      <c r="I125" s="122">
        <v>3365102</v>
      </c>
      <c r="J125" s="116"/>
      <c r="K125" s="136">
        <v>0</v>
      </c>
      <c r="L125" s="130"/>
      <c r="M125" s="116"/>
      <c r="N125" s="136">
        <v>3365102</v>
      </c>
      <c r="O125" s="130"/>
      <c r="P125" s="116"/>
      <c r="Q125" s="122">
        <v>0</v>
      </c>
      <c r="R125" s="116"/>
      <c r="S125" s="122">
        <v>0</v>
      </c>
      <c r="T125" s="116"/>
      <c r="U125" s="136">
        <v>0</v>
      </c>
      <c r="V125" s="130"/>
      <c r="W125" s="116"/>
      <c r="X125" s="136">
        <v>3365102</v>
      </c>
      <c r="Y125" s="130"/>
      <c r="Z125" s="116"/>
      <c r="AA125" s="116"/>
      <c r="AB125" s="55" t="s">
        <v>383</v>
      </c>
    </row>
    <row r="126" spans="1:30" ht="12.75" customHeight="1" x14ac:dyDescent="0.2">
      <c r="A126" s="134" t="s">
        <v>1363</v>
      </c>
      <c r="B126" s="130"/>
      <c r="C126" s="135" t="s">
        <v>1362</v>
      </c>
      <c r="D126" s="132"/>
      <c r="E126" s="132"/>
      <c r="F126" s="130"/>
      <c r="G126" s="122">
        <v>0</v>
      </c>
      <c r="H126" s="116"/>
      <c r="I126" s="122">
        <v>243260688</v>
      </c>
      <c r="J126" s="116"/>
      <c r="K126" s="136">
        <v>0</v>
      </c>
      <c r="L126" s="130"/>
      <c r="M126" s="116"/>
      <c r="N126" s="136">
        <v>243260688</v>
      </c>
      <c r="O126" s="130"/>
      <c r="P126" s="116"/>
      <c r="Q126" s="122">
        <v>0</v>
      </c>
      <c r="R126" s="116"/>
      <c r="S126" s="122">
        <v>0</v>
      </c>
      <c r="T126" s="116"/>
      <c r="U126" s="136">
        <v>0</v>
      </c>
      <c r="V126" s="130"/>
      <c r="W126" s="116"/>
      <c r="X126" s="136">
        <v>243260688</v>
      </c>
      <c r="Y126" s="130"/>
      <c r="Z126" s="116"/>
      <c r="AA126" s="116"/>
      <c r="AB126" s="55" t="s">
        <v>383</v>
      </c>
    </row>
    <row r="127" spans="1:30" ht="12.75" customHeight="1" x14ac:dyDescent="0.2">
      <c r="A127" s="134" t="s">
        <v>1472</v>
      </c>
      <c r="B127" s="130"/>
      <c r="C127" s="135" t="s">
        <v>1473</v>
      </c>
      <c r="D127" s="132"/>
      <c r="E127" s="132"/>
      <c r="F127" s="130"/>
      <c r="G127" s="122">
        <v>0</v>
      </c>
      <c r="H127" s="116"/>
      <c r="I127" s="122">
        <v>61410000</v>
      </c>
      <c r="J127" s="116"/>
      <c r="K127" s="136">
        <v>0</v>
      </c>
      <c r="L127" s="130"/>
      <c r="M127" s="116"/>
      <c r="N127" s="136">
        <v>61410000</v>
      </c>
      <c r="O127" s="130"/>
      <c r="P127" s="116"/>
      <c r="Q127" s="122">
        <v>0</v>
      </c>
      <c r="R127" s="116"/>
      <c r="S127" s="122">
        <v>0</v>
      </c>
      <c r="T127" s="116"/>
      <c r="U127" s="136">
        <v>0</v>
      </c>
      <c r="V127" s="130"/>
      <c r="W127" s="116"/>
      <c r="X127" s="136">
        <v>61410000</v>
      </c>
      <c r="Y127" s="130"/>
      <c r="Z127" s="116"/>
      <c r="AA127" s="116"/>
      <c r="AB127" s="55" t="s">
        <v>402</v>
      </c>
    </row>
    <row r="128" spans="1:30" ht="12.75" customHeight="1" x14ac:dyDescent="0.2">
      <c r="A128" s="134" t="s">
        <v>1513</v>
      </c>
      <c r="B128" s="130"/>
      <c r="C128" s="135" t="s">
        <v>1514</v>
      </c>
      <c r="D128" s="132"/>
      <c r="E128" s="132"/>
      <c r="F128" s="130"/>
      <c r="G128" s="122">
        <v>0</v>
      </c>
      <c r="H128" s="116"/>
      <c r="I128" s="122">
        <v>51271956</v>
      </c>
      <c r="J128" s="116"/>
      <c r="K128" s="136">
        <v>0</v>
      </c>
      <c r="L128" s="130"/>
      <c r="M128" s="116"/>
      <c r="N128" s="136">
        <v>51271956</v>
      </c>
      <c r="O128" s="130"/>
      <c r="P128" s="116"/>
      <c r="Q128" s="122">
        <v>0</v>
      </c>
      <c r="R128" s="116"/>
      <c r="S128" s="122">
        <v>0</v>
      </c>
      <c r="T128" s="116"/>
      <c r="U128" s="136">
        <v>0</v>
      </c>
      <c r="V128" s="130"/>
      <c r="W128" s="116"/>
      <c r="X128" s="136">
        <v>51271956</v>
      </c>
      <c r="Y128" s="130"/>
      <c r="Z128" s="116"/>
      <c r="AA128" s="116"/>
      <c r="AB128" s="55" t="s">
        <v>402</v>
      </c>
    </row>
    <row r="129" spans="1:30" ht="12.75" customHeight="1" x14ac:dyDescent="0.2">
      <c r="A129" s="134" t="s">
        <v>1430</v>
      </c>
      <c r="B129" s="130"/>
      <c r="C129" s="135" t="s">
        <v>1431</v>
      </c>
      <c r="D129" s="132"/>
      <c r="E129" s="132"/>
      <c r="F129" s="130"/>
      <c r="G129" s="122">
        <v>0</v>
      </c>
      <c r="H129" s="116"/>
      <c r="I129" s="122">
        <v>35724480</v>
      </c>
      <c r="J129" s="116"/>
      <c r="K129" s="136">
        <v>0</v>
      </c>
      <c r="L129" s="130"/>
      <c r="M129" s="116"/>
      <c r="N129" s="136">
        <v>35724480</v>
      </c>
      <c r="O129" s="130"/>
      <c r="P129" s="116"/>
      <c r="Q129" s="122">
        <v>0</v>
      </c>
      <c r="R129" s="116"/>
      <c r="S129" s="122">
        <v>0</v>
      </c>
      <c r="T129" s="116"/>
      <c r="U129" s="136">
        <v>0</v>
      </c>
      <c r="V129" s="130"/>
      <c r="W129" s="116"/>
      <c r="X129" s="136">
        <v>35724480</v>
      </c>
      <c r="Y129" s="130"/>
      <c r="Z129" s="116"/>
      <c r="AA129" s="116"/>
      <c r="AB129" s="55" t="s">
        <v>418</v>
      </c>
    </row>
    <row r="130" spans="1:30" ht="12.75" customHeight="1" x14ac:dyDescent="0.2">
      <c r="A130" s="134" t="s">
        <v>1487</v>
      </c>
      <c r="B130" s="130"/>
      <c r="C130" s="135" t="s">
        <v>1488</v>
      </c>
      <c r="D130" s="132"/>
      <c r="E130" s="132"/>
      <c r="F130" s="130"/>
      <c r="G130" s="122">
        <v>0</v>
      </c>
      <c r="H130" s="116"/>
      <c r="I130" s="122">
        <v>79682120</v>
      </c>
      <c r="J130" s="116"/>
      <c r="K130" s="136">
        <v>0</v>
      </c>
      <c r="L130" s="130"/>
      <c r="M130" s="116"/>
      <c r="N130" s="136">
        <v>79682120</v>
      </c>
      <c r="O130" s="130"/>
      <c r="P130" s="116"/>
      <c r="Q130" s="122">
        <v>0</v>
      </c>
      <c r="R130" s="116"/>
      <c r="S130" s="122">
        <v>0</v>
      </c>
      <c r="T130" s="116"/>
      <c r="U130" s="136">
        <v>0</v>
      </c>
      <c r="V130" s="130"/>
      <c r="W130" s="116"/>
      <c r="X130" s="136">
        <v>79682120</v>
      </c>
      <c r="Y130" s="130"/>
      <c r="Z130" s="116"/>
      <c r="AA130" s="116"/>
      <c r="AB130" s="55" t="s">
        <v>418</v>
      </c>
    </row>
    <row r="131" spans="1:30" ht="12.75" customHeight="1" x14ac:dyDescent="0.2">
      <c r="A131" s="134" t="s">
        <v>1432</v>
      </c>
      <c r="B131" s="130"/>
      <c r="C131" s="135" t="s">
        <v>1433</v>
      </c>
      <c r="D131" s="132"/>
      <c r="E131" s="132"/>
      <c r="F131" s="130"/>
      <c r="G131" s="122">
        <v>0</v>
      </c>
      <c r="H131" s="116"/>
      <c r="I131" s="122">
        <v>10375200</v>
      </c>
      <c r="J131" s="116"/>
      <c r="K131" s="136">
        <v>0</v>
      </c>
      <c r="L131" s="130"/>
      <c r="M131" s="116"/>
      <c r="N131" s="136">
        <v>10375200</v>
      </c>
      <c r="O131" s="130"/>
      <c r="P131" s="116"/>
      <c r="Q131" s="122">
        <v>0</v>
      </c>
      <c r="R131" s="116"/>
      <c r="S131" s="122">
        <v>0</v>
      </c>
      <c r="T131" s="116"/>
      <c r="U131" s="136">
        <v>0</v>
      </c>
      <c r="V131" s="130"/>
      <c r="W131" s="116"/>
      <c r="X131" s="136">
        <v>10375200</v>
      </c>
      <c r="Y131" s="130"/>
      <c r="Z131" s="116"/>
      <c r="AA131" s="116"/>
      <c r="AB131" s="55" t="s">
        <v>418</v>
      </c>
    </row>
    <row r="132" spans="1:30" ht="12.75" customHeight="1" x14ac:dyDescent="0.2">
      <c r="A132" s="134" t="s">
        <v>1374</v>
      </c>
      <c r="B132" s="130"/>
      <c r="C132" s="135" t="s">
        <v>1375</v>
      </c>
      <c r="D132" s="132"/>
      <c r="E132" s="132"/>
      <c r="F132" s="130"/>
      <c r="G132" s="122">
        <v>0</v>
      </c>
      <c r="H132" s="116"/>
      <c r="I132" s="122">
        <v>18597600</v>
      </c>
      <c r="J132" s="116"/>
      <c r="K132" s="136">
        <v>0</v>
      </c>
      <c r="L132" s="130"/>
      <c r="M132" s="116"/>
      <c r="N132" s="136">
        <v>18597600</v>
      </c>
      <c r="O132" s="130"/>
      <c r="P132" s="116"/>
      <c r="Q132" s="122">
        <v>0</v>
      </c>
      <c r="R132" s="116"/>
      <c r="S132" s="122">
        <v>0</v>
      </c>
      <c r="T132" s="116"/>
      <c r="U132" s="136">
        <v>0</v>
      </c>
      <c r="V132" s="130"/>
      <c r="W132" s="116"/>
      <c r="X132" s="136">
        <v>18597600</v>
      </c>
      <c r="Y132" s="130"/>
      <c r="Z132" s="116"/>
      <c r="AA132" s="116"/>
      <c r="AB132" s="55" t="s">
        <v>418</v>
      </c>
    </row>
    <row r="133" spans="1:30" ht="12.75" customHeight="1" x14ac:dyDescent="0.2">
      <c r="A133" s="134" t="s">
        <v>1376</v>
      </c>
      <c r="B133" s="130"/>
      <c r="C133" s="135" t="s">
        <v>1377</v>
      </c>
      <c r="D133" s="132"/>
      <c r="E133" s="132"/>
      <c r="F133" s="130"/>
      <c r="G133" s="122">
        <v>0</v>
      </c>
      <c r="H133" s="116"/>
      <c r="I133" s="122">
        <v>707500000</v>
      </c>
      <c r="J133" s="116"/>
      <c r="K133" s="136">
        <v>0</v>
      </c>
      <c r="L133" s="130"/>
      <c r="M133" s="116"/>
      <c r="N133" s="136">
        <v>707500000</v>
      </c>
      <c r="O133" s="130"/>
      <c r="P133" s="116"/>
      <c r="Q133" s="122">
        <v>0</v>
      </c>
      <c r="R133" s="116"/>
      <c r="S133" s="122">
        <v>0</v>
      </c>
      <c r="T133" s="116"/>
      <c r="U133" s="136">
        <v>0</v>
      </c>
      <c r="V133" s="130"/>
      <c r="W133" s="116"/>
      <c r="X133" s="136">
        <v>707500000</v>
      </c>
      <c r="Y133" s="130"/>
      <c r="Z133" s="116"/>
      <c r="AA133" s="116"/>
      <c r="AB133" s="55" t="s">
        <v>420</v>
      </c>
    </row>
    <row r="134" spans="1:30" ht="12.75" customHeight="1" x14ac:dyDescent="0.2">
      <c r="A134" s="134" t="s">
        <v>179</v>
      </c>
      <c r="B134" s="130"/>
      <c r="C134" s="135" t="s">
        <v>180</v>
      </c>
      <c r="D134" s="132"/>
      <c r="E134" s="132"/>
      <c r="F134" s="130"/>
      <c r="G134" s="122">
        <v>0</v>
      </c>
      <c r="H134" s="116"/>
      <c r="I134" s="122">
        <v>243296615</v>
      </c>
      <c r="J134" s="116"/>
      <c r="K134" s="136">
        <v>0</v>
      </c>
      <c r="L134" s="130"/>
      <c r="M134" s="116"/>
      <c r="N134" s="136">
        <v>243296615</v>
      </c>
      <c r="O134" s="130"/>
      <c r="P134" s="116"/>
      <c r="Q134" s="122">
        <v>0</v>
      </c>
      <c r="R134" s="116"/>
      <c r="S134" s="122">
        <v>0</v>
      </c>
      <c r="T134" s="116"/>
      <c r="U134" s="136">
        <v>0</v>
      </c>
      <c r="V134" s="130"/>
      <c r="W134" s="116"/>
      <c r="X134" s="136">
        <v>243296615</v>
      </c>
      <c r="Y134" s="130"/>
      <c r="Z134" s="116"/>
      <c r="AA134" s="116"/>
      <c r="AB134" s="55" t="s">
        <v>453</v>
      </c>
      <c r="AD134" s="106"/>
    </row>
    <row r="135" spans="1:30" ht="12.75" customHeight="1" x14ac:dyDescent="0.2">
      <c r="A135" s="134" t="s">
        <v>1378</v>
      </c>
      <c r="B135" s="130"/>
      <c r="C135" s="135" t="s">
        <v>1379</v>
      </c>
      <c r="D135" s="132"/>
      <c r="E135" s="132"/>
      <c r="F135" s="130"/>
      <c r="G135" s="122">
        <v>0</v>
      </c>
      <c r="H135" s="116"/>
      <c r="I135" s="122">
        <v>800000</v>
      </c>
      <c r="J135" s="116"/>
      <c r="K135" s="136">
        <v>0</v>
      </c>
      <c r="L135" s="130"/>
      <c r="M135" s="116"/>
      <c r="N135" s="136">
        <v>800000</v>
      </c>
      <c r="O135" s="130"/>
      <c r="P135" s="116"/>
      <c r="Q135" s="122">
        <v>0</v>
      </c>
      <c r="R135" s="116"/>
      <c r="S135" s="122">
        <v>0</v>
      </c>
      <c r="T135" s="116"/>
      <c r="U135" s="136">
        <v>0</v>
      </c>
      <c r="V135" s="130"/>
      <c r="W135" s="116"/>
      <c r="X135" s="136">
        <v>800000</v>
      </c>
      <c r="Y135" s="130"/>
      <c r="Z135" s="116"/>
      <c r="AA135" s="116"/>
      <c r="AB135" s="55" t="s">
        <v>516</v>
      </c>
    </row>
    <row r="136" spans="1:30" ht="12.75" customHeight="1" x14ac:dyDescent="0.2">
      <c r="A136" s="134" t="s">
        <v>1445</v>
      </c>
      <c r="B136" s="130"/>
      <c r="C136" s="135" t="s">
        <v>1446</v>
      </c>
      <c r="D136" s="132"/>
      <c r="E136" s="132"/>
      <c r="F136" s="130"/>
      <c r="G136" s="122">
        <v>3175117</v>
      </c>
      <c r="H136" s="116"/>
      <c r="I136" s="122">
        <v>0</v>
      </c>
      <c r="J136" s="116"/>
      <c r="K136" s="136">
        <v>3175117</v>
      </c>
      <c r="L136" s="130"/>
      <c r="M136" s="116"/>
      <c r="N136" s="136">
        <v>0</v>
      </c>
      <c r="O136" s="130"/>
      <c r="P136" s="116"/>
      <c r="Q136" s="122">
        <v>0</v>
      </c>
      <c r="R136" s="116"/>
      <c r="S136" s="122">
        <v>0</v>
      </c>
      <c r="T136" s="116"/>
      <c r="U136" s="136">
        <v>3175117</v>
      </c>
      <c r="V136" s="130"/>
      <c r="W136" s="116"/>
      <c r="X136" s="136">
        <v>0</v>
      </c>
      <c r="Y136" s="130"/>
      <c r="Z136" s="116"/>
      <c r="AA136" s="116"/>
      <c r="AB136" s="55" t="s">
        <v>1342</v>
      </c>
    </row>
    <row r="137" spans="1:30" ht="12.75" customHeight="1" x14ac:dyDescent="0.2">
      <c r="A137" s="134" t="s">
        <v>181</v>
      </c>
      <c r="B137" s="130"/>
      <c r="C137" s="135" t="s">
        <v>182</v>
      </c>
      <c r="D137" s="132"/>
      <c r="E137" s="132"/>
      <c r="F137" s="130"/>
      <c r="G137" s="122">
        <v>3120734800</v>
      </c>
      <c r="H137" s="116"/>
      <c r="I137" s="122">
        <v>0</v>
      </c>
      <c r="J137" s="116"/>
      <c r="K137" s="136">
        <v>3120734800</v>
      </c>
      <c r="L137" s="130"/>
      <c r="M137" s="116"/>
      <c r="N137" s="136">
        <v>0</v>
      </c>
      <c r="O137" s="130"/>
      <c r="P137" s="116"/>
      <c r="Q137" s="122">
        <v>0</v>
      </c>
      <c r="R137" s="116"/>
      <c r="S137" s="122">
        <v>0</v>
      </c>
      <c r="T137" s="116"/>
      <c r="U137" s="136">
        <v>3120734800</v>
      </c>
      <c r="V137" s="130"/>
      <c r="W137" s="116"/>
      <c r="X137" s="136">
        <v>0</v>
      </c>
      <c r="Y137" s="130"/>
      <c r="Z137" s="116"/>
      <c r="AA137" s="116"/>
      <c r="AB137" s="55" t="s">
        <v>621</v>
      </c>
      <c r="AD137" s="106"/>
    </row>
    <row r="138" spans="1:30" ht="12.75" customHeight="1" x14ac:dyDescent="0.2">
      <c r="A138" s="134" t="s">
        <v>1474</v>
      </c>
      <c r="B138" s="130"/>
      <c r="C138" s="135" t="s">
        <v>1475</v>
      </c>
      <c r="D138" s="132"/>
      <c r="E138" s="132"/>
      <c r="F138" s="130"/>
      <c r="G138" s="122">
        <v>46564</v>
      </c>
      <c r="H138" s="116"/>
      <c r="I138" s="122">
        <v>0</v>
      </c>
      <c r="J138" s="116"/>
      <c r="K138" s="136">
        <v>46564</v>
      </c>
      <c r="L138" s="130"/>
      <c r="M138" s="116"/>
      <c r="N138" s="136">
        <v>0</v>
      </c>
      <c r="O138" s="130"/>
      <c r="P138" s="116"/>
      <c r="Q138" s="122">
        <v>0</v>
      </c>
      <c r="R138" s="116"/>
      <c r="S138" s="122">
        <v>0</v>
      </c>
      <c r="T138" s="116"/>
      <c r="U138" s="136">
        <v>46564</v>
      </c>
      <c r="V138" s="130"/>
      <c r="W138" s="116"/>
      <c r="X138" s="136">
        <v>0</v>
      </c>
      <c r="Y138" s="130"/>
      <c r="Z138" s="116"/>
      <c r="AA138" s="116"/>
      <c r="AB138" s="55" t="s">
        <v>621</v>
      </c>
    </row>
    <row r="139" spans="1:30" ht="12.75" customHeight="1" x14ac:dyDescent="0.2">
      <c r="A139" s="134" t="s">
        <v>183</v>
      </c>
      <c r="B139" s="130"/>
      <c r="C139" s="135" t="s">
        <v>184</v>
      </c>
      <c r="D139" s="132"/>
      <c r="E139" s="132"/>
      <c r="F139" s="130"/>
      <c r="G139" s="122">
        <v>7963430</v>
      </c>
      <c r="H139" s="116"/>
      <c r="I139" s="122">
        <v>0</v>
      </c>
      <c r="J139" s="116"/>
      <c r="K139" s="136">
        <v>7963430</v>
      </c>
      <c r="L139" s="130"/>
      <c r="M139" s="116"/>
      <c r="N139" s="136">
        <v>0</v>
      </c>
      <c r="O139" s="130"/>
      <c r="P139" s="116"/>
      <c r="Q139" s="122">
        <v>0</v>
      </c>
      <c r="R139" s="116"/>
      <c r="S139" s="122">
        <v>0</v>
      </c>
      <c r="T139" s="116"/>
      <c r="U139" s="136">
        <v>7963430</v>
      </c>
      <c r="V139" s="130"/>
      <c r="W139" s="116"/>
      <c r="X139" s="136">
        <v>0</v>
      </c>
      <c r="Y139" s="130"/>
      <c r="Z139" s="116"/>
      <c r="AA139" s="116"/>
      <c r="AB139" s="55" t="s">
        <v>621</v>
      </c>
    </row>
    <row r="140" spans="1:30" ht="12.75" customHeight="1" x14ac:dyDescent="0.2">
      <c r="A140" s="134" t="s">
        <v>185</v>
      </c>
      <c r="B140" s="130"/>
      <c r="C140" s="135" t="s">
        <v>186</v>
      </c>
      <c r="D140" s="132"/>
      <c r="E140" s="132"/>
      <c r="F140" s="130"/>
      <c r="G140" s="122">
        <v>4609393</v>
      </c>
      <c r="H140" s="116"/>
      <c r="I140" s="122">
        <v>0</v>
      </c>
      <c r="J140" s="116"/>
      <c r="K140" s="136">
        <v>4609393</v>
      </c>
      <c r="L140" s="130"/>
      <c r="M140" s="116"/>
      <c r="N140" s="136">
        <v>0</v>
      </c>
      <c r="O140" s="130"/>
      <c r="P140" s="116"/>
      <c r="Q140" s="122">
        <v>0</v>
      </c>
      <c r="R140" s="116"/>
      <c r="S140" s="122">
        <v>0</v>
      </c>
      <c r="T140" s="116"/>
      <c r="U140" s="136">
        <v>4609393</v>
      </c>
      <c r="V140" s="130"/>
      <c r="W140" s="116"/>
      <c r="X140" s="136">
        <v>0</v>
      </c>
      <c r="Y140" s="130"/>
      <c r="Z140" s="116"/>
      <c r="AA140" s="116"/>
      <c r="AB140" s="100" t="s">
        <v>625</v>
      </c>
    </row>
    <row r="141" spans="1:30" ht="12.75" customHeight="1" x14ac:dyDescent="0.2">
      <c r="A141" s="134" t="s">
        <v>187</v>
      </c>
      <c r="B141" s="130"/>
      <c r="C141" s="135" t="s">
        <v>188</v>
      </c>
      <c r="D141" s="132"/>
      <c r="E141" s="132"/>
      <c r="F141" s="130"/>
      <c r="G141" s="122">
        <v>4366</v>
      </c>
      <c r="H141" s="116"/>
      <c r="I141" s="122">
        <v>0</v>
      </c>
      <c r="J141" s="116"/>
      <c r="K141" s="136">
        <v>4366</v>
      </c>
      <c r="L141" s="130"/>
      <c r="M141" s="116"/>
      <c r="N141" s="136">
        <v>0</v>
      </c>
      <c r="O141" s="130"/>
      <c r="P141" s="116"/>
      <c r="Q141" s="122">
        <v>0</v>
      </c>
      <c r="R141" s="116"/>
      <c r="S141" s="122">
        <v>0</v>
      </c>
      <c r="T141" s="116"/>
      <c r="U141" s="136">
        <v>4366</v>
      </c>
      <c r="V141" s="130"/>
      <c r="W141" s="116"/>
      <c r="X141" s="136">
        <v>0</v>
      </c>
      <c r="Y141" s="130"/>
      <c r="Z141" s="116"/>
      <c r="AA141" s="116"/>
      <c r="AB141" s="55" t="s">
        <v>655</v>
      </c>
    </row>
    <row r="142" spans="1:30" ht="12.75" customHeight="1" x14ac:dyDescent="0.2">
      <c r="A142" s="134" t="s">
        <v>189</v>
      </c>
      <c r="B142" s="130"/>
      <c r="C142" s="135" t="s">
        <v>190</v>
      </c>
      <c r="D142" s="132"/>
      <c r="E142" s="132"/>
      <c r="F142" s="130"/>
      <c r="G142" s="122">
        <v>11404327</v>
      </c>
      <c r="H142" s="116"/>
      <c r="I142" s="122">
        <v>0</v>
      </c>
      <c r="J142" s="116"/>
      <c r="K142" s="136">
        <v>11404327</v>
      </c>
      <c r="L142" s="130"/>
      <c r="M142" s="116"/>
      <c r="N142" s="136">
        <v>0</v>
      </c>
      <c r="O142" s="130"/>
      <c r="P142" s="116"/>
      <c r="Q142" s="122">
        <v>0</v>
      </c>
      <c r="R142" s="116"/>
      <c r="S142" s="122">
        <v>0</v>
      </c>
      <c r="T142" s="116"/>
      <c r="U142" s="136">
        <v>11404327</v>
      </c>
      <c r="V142" s="130"/>
      <c r="W142" s="116"/>
      <c r="X142" s="136">
        <v>0</v>
      </c>
      <c r="Y142" s="130"/>
      <c r="Z142" s="116"/>
      <c r="AA142" s="116"/>
      <c r="AB142" s="55" t="s">
        <v>661</v>
      </c>
    </row>
    <row r="143" spans="1:30" ht="12.75" customHeight="1" x14ac:dyDescent="0.2">
      <c r="A143" s="134" t="s">
        <v>191</v>
      </c>
      <c r="B143" s="130"/>
      <c r="C143" s="135" t="s">
        <v>192</v>
      </c>
      <c r="D143" s="132"/>
      <c r="E143" s="132"/>
      <c r="F143" s="130"/>
      <c r="G143" s="122">
        <v>65537421</v>
      </c>
      <c r="H143" s="116"/>
      <c r="I143" s="122">
        <v>0</v>
      </c>
      <c r="J143" s="116"/>
      <c r="K143" s="136">
        <v>65537421</v>
      </c>
      <c r="L143" s="130"/>
      <c r="M143" s="116"/>
      <c r="N143" s="136">
        <v>0</v>
      </c>
      <c r="O143" s="130"/>
      <c r="P143" s="116"/>
      <c r="Q143" s="122">
        <v>0</v>
      </c>
      <c r="R143" s="116"/>
      <c r="S143" s="122">
        <v>0</v>
      </c>
      <c r="T143" s="116"/>
      <c r="U143" s="136">
        <v>65537421</v>
      </c>
      <c r="V143" s="130"/>
      <c r="W143" s="116"/>
      <c r="X143" s="136">
        <v>0</v>
      </c>
      <c r="Y143" s="130"/>
      <c r="Z143" s="116"/>
      <c r="AA143" s="116"/>
      <c r="AB143" s="55" t="s">
        <v>671</v>
      </c>
    </row>
    <row r="144" spans="1:30" ht="12.75" customHeight="1" x14ac:dyDescent="0.2">
      <c r="A144" s="134" t="s">
        <v>193</v>
      </c>
      <c r="B144" s="130"/>
      <c r="C144" s="135" t="s">
        <v>194</v>
      </c>
      <c r="D144" s="132"/>
      <c r="E144" s="132"/>
      <c r="F144" s="130"/>
      <c r="G144" s="122">
        <v>161376263</v>
      </c>
      <c r="H144" s="116"/>
      <c r="I144" s="122">
        <v>0</v>
      </c>
      <c r="J144" s="116"/>
      <c r="K144" s="136">
        <v>161376263</v>
      </c>
      <c r="L144" s="130"/>
      <c r="M144" s="116"/>
      <c r="N144" s="136">
        <v>0</v>
      </c>
      <c r="O144" s="130"/>
      <c r="P144" s="116"/>
      <c r="Q144" s="122">
        <v>0</v>
      </c>
      <c r="R144" s="116"/>
      <c r="S144" s="122">
        <v>0</v>
      </c>
      <c r="T144" s="116"/>
      <c r="U144" s="136">
        <v>161376263</v>
      </c>
      <c r="V144" s="130"/>
      <c r="W144" s="116"/>
      <c r="X144" s="136">
        <v>0</v>
      </c>
      <c r="Y144" s="130"/>
      <c r="Z144" s="116"/>
      <c r="AA144" s="116"/>
      <c r="AB144" s="55" t="s">
        <v>679</v>
      </c>
    </row>
    <row r="145" spans="1:28" ht="12.75" customHeight="1" x14ac:dyDescent="0.2">
      <c r="A145" s="134" t="s">
        <v>195</v>
      </c>
      <c r="B145" s="130"/>
      <c r="C145" s="135" t="s">
        <v>196</v>
      </c>
      <c r="D145" s="132"/>
      <c r="E145" s="132"/>
      <c r="F145" s="130"/>
      <c r="G145" s="122">
        <v>103411</v>
      </c>
      <c r="H145" s="116"/>
      <c r="I145" s="122">
        <v>0</v>
      </c>
      <c r="J145" s="116"/>
      <c r="K145" s="136">
        <v>103411</v>
      </c>
      <c r="L145" s="130"/>
      <c r="M145" s="116"/>
      <c r="N145" s="136">
        <v>0</v>
      </c>
      <c r="O145" s="130"/>
      <c r="P145" s="116"/>
      <c r="Q145" s="122">
        <v>0</v>
      </c>
      <c r="R145" s="116"/>
      <c r="S145" s="122">
        <v>0</v>
      </c>
      <c r="T145" s="116"/>
      <c r="U145" s="136">
        <v>103411</v>
      </c>
      <c r="V145" s="130"/>
      <c r="W145" s="116"/>
      <c r="X145" s="136">
        <v>0</v>
      </c>
      <c r="Y145" s="130"/>
      <c r="Z145" s="116"/>
      <c r="AA145" s="116"/>
      <c r="AB145" s="55" t="s">
        <v>685</v>
      </c>
    </row>
    <row r="146" spans="1:28" ht="12.75" customHeight="1" x14ac:dyDescent="0.2">
      <c r="A146" s="134" t="s">
        <v>197</v>
      </c>
      <c r="B146" s="130"/>
      <c r="C146" s="135" t="s">
        <v>198</v>
      </c>
      <c r="D146" s="132"/>
      <c r="E146" s="132"/>
      <c r="F146" s="130"/>
      <c r="G146" s="122">
        <v>3966791</v>
      </c>
      <c r="H146" s="116"/>
      <c r="I146" s="122">
        <v>0</v>
      </c>
      <c r="J146" s="116"/>
      <c r="K146" s="136">
        <v>3966791</v>
      </c>
      <c r="L146" s="130"/>
      <c r="M146" s="116"/>
      <c r="N146" s="136">
        <v>0</v>
      </c>
      <c r="O146" s="130"/>
      <c r="P146" s="116"/>
      <c r="Q146" s="122">
        <v>0</v>
      </c>
      <c r="R146" s="116"/>
      <c r="S146" s="122">
        <v>0</v>
      </c>
      <c r="T146" s="116"/>
      <c r="U146" s="136">
        <v>3966791</v>
      </c>
      <c r="V146" s="130"/>
      <c r="W146" s="116"/>
      <c r="X146" s="136">
        <v>0</v>
      </c>
      <c r="Y146" s="130"/>
      <c r="Z146" s="116"/>
      <c r="AA146" s="116"/>
      <c r="AB146" s="55" t="s">
        <v>691</v>
      </c>
    </row>
    <row r="147" spans="1:28" ht="12.75" customHeight="1" x14ac:dyDescent="0.2">
      <c r="A147" s="134" t="s">
        <v>199</v>
      </c>
      <c r="B147" s="130"/>
      <c r="C147" s="135" t="s">
        <v>200</v>
      </c>
      <c r="D147" s="132"/>
      <c r="E147" s="132"/>
      <c r="F147" s="130"/>
      <c r="G147" s="122">
        <v>90374949</v>
      </c>
      <c r="H147" s="116"/>
      <c r="I147" s="122">
        <v>0</v>
      </c>
      <c r="J147" s="116"/>
      <c r="K147" s="136">
        <v>90374949</v>
      </c>
      <c r="L147" s="130"/>
      <c r="M147" s="116"/>
      <c r="N147" s="136">
        <v>0</v>
      </c>
      <c r="O147" s="130"/>
      <c r="P147" s="116"/>
      <c r="Q147" s="122">
        <v>0</v>
      </c>
      <c r="R147" s="116"/>
      <c r="S147" s="122">
        <v>0</v>
      </c>
      <c r="T147" s="116"/>
      <c r="U147" s="136">
        <v>90374949</v>
      </c>
      <c r="V147" s="130"/>
      <c r="W147" s="116"/>
      <c r="X147" s="136">
        <v>0</v>
      </c>
      <c r="Y147" s="130"/>
      <c r="Z147" s="116"/>
      <c r="AA147" s="116"/>
      <c r="AB147" s="55" t="s">
        <v>697</v>
      </c>
    </row>
    <row r="148" spans="1:28" ht="12.75" customHeight="1" x14ac:dyDescent="0.2">
      <c r="A148" s="134" t="s">
        <v>1380</v>
      </c>
      <c r="B148" s="130"/>
      <c r="C148" s="135" t="s">
        <v>249</v>
      </c>
      <c r="D148" s="132"/>
      <c r="E148" s="132"/>
      <c r="F148" s="130"/>
      <c r="G148" s="122">
        <v>760728</v>
      </c>
      <c r="H148" s="116"/>
      <c r="I148" s="122">
        <v>0</v>
      </c>
      <c r="J148" s="116"/>
      <c r="K148" s="136">
        <v>760728</v>
      </c>
      <c r="L148" s="130"/>
      <c r="M148" s="116"/>
      <c r="N148" s="136">
        <v>0</v>
      </c>
      <c r="O148" s="130"/>
      <c r="P148" s="116"/>
      <c r="Q148" s="122">
        <v>0</v>
      </c>
      <c r="R148" s="116"/>
      <c r="S148" s="122">
        <v>0</v>
      </c>
      <c r="T148" s="116"/>
      <c r="U148" s="136">
        <v>760728</v>
      </c>
      <c r="V148" s="130"/>
      <c r="W148" s="116"/>
      <c r="X148" s="136">
        <v>0</v>
      </c>
      <c r="Y148" s="130"/>
      <c r="Z148" s="116"/>
      <c r="AA148" s="116"/>
      <c r="AB148" s="55" t="s">
        <v>703</v>
      </c>
    </row>
    <row r="149" spans="1:28" ht="12.75" customHeight="1" x14ac:dyDescent="0.2">
      <c r="A149" s="134" t="s">
        <v>201</v>
      </c>
      <c r="B149" s="130"/>
      <c r="C149" s="135" t="s">
        <v>202</v>
      </c>
      <c r="D149" s="132"/>
      <c r="E149" s="132"/>
      <c r="F149" s="130"/>
      <c r="G149" s="122">
        <v>73892271</v>
      </c>
      <c r="H149" s="116"/>
      <c r="I149" s="122">
        <v>0</v>
      </c>
      <c r="J149" s="116"/>
      <c r="K149" s="136">
        <v>73892271</v>
      </c>
      <c r="L149" s="130"/>
      <c r="M149" s="116"/>
      <c r="N149" s="136">
        <v>0</v>
      </c>
      <c r="O149" s="130"/>
      <c r="P149" s="116"/>
      <c r="Q149" s="122">
        <v>0</v>
      </c>
      <c r="R149" s="116"/>
      <c r="S149" s="122">
        <v>0</v>
      </c>
      <c r="T149" s="116"/>
      <c r="U149" s="136">
        <v>73892271</v>
      </c>
      <c r="V149" s="130"/>
      <c r="W149" s="116"/>
      <c r="X149" s="136">
        <v>0</v>
      </c>
      <c r="Y149" s="130"/>
      <c r="Z149" s="116"/>
      <c r="AA149" s="116"/>
      <c r="AB149" s="55" t="s">
        <v>708</v>
      </c>
    </row>
    <row r="150" spans="1:28" ht="12.75" customHeight="1" x14ac:dyDescent="0.2">
      <c r="A150" s="134" t="s">
        <v>203</v>
      </c>
      <c r="B150" s="130"/>
      <c r="C150" s="135" t="s">
        <v>204</v>
      </c>
      <c r="D150" s="132"/>
      <c r="E150" s="132"/>
      <c r="F150" s="130"/>
      <c r="G150" s="122">
        <v>575617961</v>
      </c>
      <c r="H150" s="116"/>
      <c r="I150" s="122">
        <v>0</v>
      </c>
      <c r="J150" s="116"/>
      <c r="K150" s="136">
        <v>575617961</v>
      </c>
      <c r="L150" s="130"/>
      <c r="M150" s="116"/>
      <c r="N150" s="136">
        <v>0</v>
      </c>
      <c r="O150" s="130"/>
      <c r="P150" s="116"/>
      <c r="Q150" s="122">
        <v>0</v>
      </c>
      <c r="R150" s="116"/>
      <c r="S150" s="122">
        <v>0</v>
      </c>
      <c r="T150" s="116"/>
      <c r="U150" s="136">
        <v>575617961</v>
      </c>
      <c r="V150" s="130"/>
      <c r="W150" s="116"/>
      <c r="X150" s="136">
        <v>0</v>
      </c>
      <c r="Y150" s="130"/>
      <c r="Z150" s="116"/>
      <c r="AA150" s="116"/>
      <c r="AB150" s="55" t="s">
        <v>747</v>
      </c>
    </row>
    <row r="151" spans="1:28" ht="12.75" customHeight="1" x14ac:dyDescent="0.2">
      <c r="A151" s="134" t="s">
        <v>205</v>
      </c>
      <c r="B151" s="130"/>
      <c r="C151" s="135" t="s">
        <v>206</v>
      </c>
      <c r="D151" s="132"/>
      <c r="E151" s="132"/>
      <c r="F151" s="130"/>
      <c r="G151" s="122">
        <v>576574327</v>
      </c>
      <c r="H151" s="116"/>
      <c r="I151" s="122">
        <v>0</v>
      </c>
      <c r="J151" s="116"/>
      <c r="K151" s="136">
        <v>576574327</v>
      </c>
      <c r="L151" s="130"/>
      <c r="M151" s="116"/>
      <c r="N151" s="136">
        <v>0</v>
      </c>
      <c r="O151" s="130"/>
      <c r="P151" s="116"/>
      <c r="Q151" s="122">
        <v>0</v>
      </c>
      <c r="R151" s="116"/>
      <c r="S151" s="122">
        <v>0</v>
      </c>
      <c r="T151" s="116"/>
      <c r="U151" s="136">
        <v>576574327</v>
      </c>
      <c r="V151" s="130"/>
      <c r="W151" s="116"/>
      <c r="X151" s="136">
        <v>0</v>
      </c>
      <c r="Y151" s="130"/>
      <c r="Z151" s="116"/>
      <c r="AA151" s="116"/>
      <c r="AB151" s="55" t="s">
        <v>749</v>
      </c>
    </row>
    <row r="152" spans="1:28" ht="12.75" customHeight="1" x14ac:dyDescent="0.2">
      <c r="A152" s="134" t="s">
        <v>207</v>
      </c>
      <c r="B152" s="130"/>
      <c r="C152" s="135" t="s">
        <v>208</v>
      </c>
      <c r="D152" s="132"/>
      <c r="E152" s="132"/>
      <c r="F152" s="130"/>
      <c r="G152" s="122">
        <v>26274445</v>
      </c>
      <c r="H152" s="116"/>
      <c r="I152" s="122">
        <v>0</v>
      </c>
      <c r="J152" s="116"/>
      <c r="K152" s="136">
        <v>26274445</v>
      </c>
      <c r="L152" s="130"/>
      <c r="M152" s="116"/>
      <c r="N152" s="136">
        <v>0</v>
      </c>
      <c r="O152" s="130"/>
      <c r="P152" s="116"/>
      <c r="Q152" s="122">
        <v>0</v>
      </c>
      <c r="R152" s="116"/>
      <c r="S152" s="122">
        <v>0</v>
      </c>
      <c r="T152" s="116"/>
      <c r="U152" s="136">
        <v>26274445</v>
      </c>
      <c r="V152" s="130"/>
      <c r="W152" s="116"/>
      <c r="X152" s="136">
        <v>0</v>
      </c>
      <c r="Y152" s="130"/>
      <c r="Z152" s="116"/>
      <c r="AA152" s="116"/>
      <c r="AB152" s="55" t="s">
        <v>751</v>
      </c>
    </row>
    <row r="153" spans="1:28" ht="12.75" customHeight="1" x14ac:dyDescent="0.2">
      <c r="A153" s="134" t="s">
        <v>209</v>
      </c>
      <c r="B153" s="130"/>
      <c r="C153" s="135" t="s">
        <v>210</v>
      </c>
      <c r="D153" s="132"/>
      <c r="E153" s="132"/>
      <c r="F153" s="130"/>
      <c r="G153" s="122">
        <v>563725878</v>
      </c>
      <c r="H153" s="116"/>
      <c r="I153" s="122">
        <v>0</v>
      </c>
      <c r="J153" s="116"/>
      <c r="K153" s="136">
        <v>563725878</v>
      </c>
      <c r="L153" s="130"/>
      <c r="M153" s="116"/>
      <c r="N153" s="136">
        <v>0</v>
      </c>
      <c r="O153" s="130"/>
      <c r="P153" s="116"/>
      <c r="Q153" s="122">
        <v>0</v>
      </c>
      <c r="R153" s="116"/>
      <c r="S153" s="122">
        <v>0</v>
      </c>
      <c r="T153" s="116"/>
      <c r="U153" s="136">
        <v>563725878</v>
      </c>
      <c r="V153" s="130"/>
      <c r="W153" s="116"/>
      <c r="X153" s="136">
        <v>0</v>
      </c>
      <c r="Y153" s="130"/>
      <c r="Z153" s="116"/>
      <c r="AA153" s="116"/>
      <c r="AB153" s="55" t="s">
        <v>759</v>
      </c>
    </row>
    <row r="154" spans="1:28" ht="12.75" customHeight="1" x14ac:dyDescent="0.2">
      <c r="A154" s="134" t="s">
        <v>211</v>
      </c>
      <c r="B154" s="130"/>
      <c r="C154" s="135" t="s">
        <v>212</v>
      </c>
      <c r="D154" s="132"/>
      <c r="E154" s="132"/>
      <c r="F154" s="130"/>
      <c r="G154" s="122">
        <v>106415542</v>
      </c>
      <c r="H154" s="116"/>
      <c r="I154" s="122">
        <v>0</v>
      </c>
      <c r="J154" s="116"/>
      <c r="K154" s="136">
        <v>106415542</v>
      </c>
      <c r="L154" s="130"/>
      <c r="M154" s="116"/>
      <c r="N154" s="136">
        <v>0</v>
      </c>
      <c r="O154" s="130"/>
      <c r="P154" s="116"/>
      <c r="Q154" s="122">
        <v>0</v>
      </c>
      <c r="R154" s="116"/>
      <c r="S154" s="122">
        <v>0</v>
      </c>
      <c r="T154" s="116"/>
      <c r="U154" s="136">
        <v>106415542</v>
      </c>
      <c r="V154" s="130"/>
      <c r="W154" s="116"/>
      <c r="X154" s="136">
        <v>0</v>
      </c>
      <c r="Y154" s="130"/>
      <c r="Z154" s="116"/>
      <c r="AA154" s="116"/>
      <c r="AB154" s="55" t="s">
        <v>759</v>
      </c>
    </row>
    <row r="155" spans="1:28" ht="12.75" customHeight="1" x14ac:dyDescent="0.2">
      <c r="A155" s="134" t="s">
        <v>213</v>
      </c>
      <c r="B155" s="130"/>
      <c r="C155" s="135" t="s">
        <v>214</v>
      </c>
      <c r="D155" s="132"/>
      <c r="E155" s="132"/>
      <c r="F155" s="130"/>
      <c r="G155" s="122">
        <v>25484708</v>
      </c>
      <c r="H155" s="116"/>
      <c r="I155" s="122">
        <v>0</v>
      </c>
      <c r="J155" s="116"/>
      <c r="K155" s="136">
        <v>25484708</v>
      </c>
      <c r="L155" s="130"/>
      <c r="M155" s="116"/>
      <c r="N155" s="136">
        <v>0</v>
      </c>
      <c r="O155" s="130"/>
      <c r="P155" s="116"/>
      <c r="Q155" s="122">
        <v>0</v>
      </c>
      <c r="R155" s="116"/>
      <c r="S155" s="122">
        <v>0</v>
      </c>
      <c r="T155" s="116"/>
      <c r="U155" s="136">
        <v>25484708</v>
      </c>
      <c r="V155" s="130"/>
      <c r="W155" s="116"/>
      <c r="X155" s="136">
        <v>0</v>
      </c>
      <c r="Y155" s="130"/>
      <c r="Z155" s="116"/>
      <c r="AA155" s="116"/>
      <c r="AB155" s="55" t="s">
        <v>759</v>
      </c>
    </row>
    <row r="156" spans="1:28" ht="12.75" customHeight="1" x14ac:dyDescent="0.2">
      <c r="A156" s="134" t="s">
        <v>215</v>
      </c>
      <c r="B156" s="130"/>
      <c r="C156" s="135" t="s">
        <v>216</v>
      </c>
      <c r="D156" s="132"/>
      <c r="E156" s="132"/>
      <c r="F156" s="130"/>
      <c r="G156" s="122">
        <v>3289808</v>
      </c>
      <c r="H156" s="116"/>
      <c r="I156" s="122">
        <v>0</v>
      </c>
      <c r="J156" s="116"/>
      <c r="K156" s="136">
        <v>3289808</v>
      </c>
      <c r="L156" s="130"/>
      <c r="M156" s="116"/>
      <c r="N156" s="136">
        <v>0</v>
      </c>
      <c r="O156" s="130"/>
      <c r="P156" s="116"/>
      <c r="Q156" s="122">
        <v>0</v>
      </c>
      <c r="R156" s="116"/>
      <c r="S156" s="122">
        <v>0</v>
      </c>
      <c r="T156" s="116"/>
      <c r="U156" s="136">
        <v>3289808</v>
      </c>
      <c r="V156" s="130"/>
      <c r="W156" s="116"/>
      <c r="X156" s="136">
        <v>0</v>
      </c>
      <c r="Y156" s="130"/>
      <c r="Z156" s="116"/>
      <c r="AA156" s="116"/>
      <c r="AB156" s="55" t="s">
        <v>759</v>
      </c>
    </row>
    <row r="157" spans="1:28" ht="12.75" customHeight="1" x14ac:dyDescent="0.2">
      <c r="A157" s="134" t="s">
        <v>217</v>
      </c>
      <c r="B157" s="130"/>
      <c r="C157" s="135" t="s">
        <v>218</v>
      </c>
      <c r="D157" s="132"/>
      <c r="E157" s="132"/>
      <c r="F157" s="130"/>
      <c r="G157" s="122">
        <v>82747952</v>
      </c>
      <c r="H157" s="116"/>
      <c r="I157" s="122">
        <v>0</v>
      </c>
      <c r="J157" s="116"/>
      <c r="K157" s="136">
        <v>82747952</v>
      </c>
      <c r="L157" s="130"/>
      <c r="M157" s="116"/>
      <c r="N157" s="136">
        <v>0</v>
      </c>
      <c r="O157" s="130"/>
      <c r="P157" s="116"/>
      <c r="Q157" s="122">
        <v>0</v>
      </c>
      <c r="R157" s="116"/>
      <c r="S157" s="122">
        <v>0</v>
      </c>
      <c r="T157" s="116"/>
      <c r="U157" s="136">
        <v>82747952</v>
      </c>
      <c r="V157" s="130"/>
      <c r="W157" s="116"/>
      <c r="X157" s="136">
        <v>0</v>
      </c>
      <c r="Y157" s="130"/>
      <c r="Z157" s="116"/>
      <c r="AA157" s="116"/>
      <c r="AB157" s="55" t="s">
        <v>761</v>
      </c>
    </row>
    <row r="158" spans="1:28" ht="12.75" customHeight="1" x14ac:dyDescent="0.2">
      <c r="A158" s="134" t="s">
        <v>219</v>
      </c>
      <c r="B158" s="130"/>
      <c r="C158" s="135" t="s">
        <v>220</v>
      </c>
      <c r="D158" s="132"/>
      <c r="E158" s="132"/>
      <c r="F158" s="130"/>
      <c r="G158" s="122">
        <v>641193</v>
      </c>
      <c r="H158" s="116"/>
      <c r="I158" s="122">
        <v>0</v>
      </c>
      <c r="J158" s="116"/>
      <c r="K158" s="136">
        <v>641193</v>
      </c>
      <c r="L158" s="130"/>
      <c r="M158" s="116"/>
      <c r="N158" s="136">
        <v>0</v>
      </c>
      <c r="O158" s="130"/>
      <c r="P158" s="116"/>
      <c r="Q158" s="122">
        <v>0</v>
      </c>
      <c r="R158" s="116"/>
      <c r="S158" s="122">
        <v>0</v>
      </c>
      <c r="T158" s="116"/>
      <c r="U158" s="136">
        <v>641193</v>
      </c>
      <c r="V158" s="130"/>
      <c r="W158" s="116"/>
      <c r="X158" s="136">
        <v>0</v>
      </c>
      <c r="Y158" s="130"/>
      <c r="Z158" s="116"/>
      <c r="AA158" s="116"/>
      <c r="AB158" s="55" t="s">
        <v>763</v>
      </c>
    </row>
    <row r="159" spans="1:28" ht="12.75" customHeight="1" x14ac:dyDescent="0.2">
      <c r="A159" s="134" t="s">
        <v>221</v>
      </c>
      <c r="B159" s="130"/>
      <c r="C159" s="135" t="s">
        <v>222</v>
      </c>
      <c r="D159" s="132"/>
      <c r="E159" s="132"/>
      <c r="F159" s="130"/>
      <c r="G159" s="122">
        <v>1631841</v>
      </c>
      <c r="H159" s="116"/>
      <c r="I159" s="122">
        <v>0</v>
      </c>
      <c r="J159" s="116"/>
      <c r="K159" s="136">
        <v>1631841</v>
      </c>
      <c r="L159" s="130"/>
      <c r="M159" s="116"/>
      <c r="N159" s="136">
        <v>0</v>
      </c>
      <c r="O159" s="130"/>
      <c r="P159" s="116"/>
      <c r="Q159" s="122">
        <v>0</v>
      </c>
      <c r="R159" s="116"/>
      <c r="S159" s="122">
        <v>0</v>
      </c>
      <c r="T159" s="116"/>
      <c r="U159" s="136">
        <v>1631841</v>
      </c>
      <c r="V159" s="130"/>
      <c r="W159" s="116"/>
      <c r="X159" s="136">
        <v>0</v>
      </c>
      <c r="Y159" s="130"/>
      <c r="Z159" s="116"/>
      <c r="AA159" s="116"/>
      <c r="AB159" s="55" t="s">
        <v>763</v>
      </c>
    </row>
    <row r="160" spans="1:28" ht="12.75" customHeight="1" x14ac:dyDescent="0.2">
      <c r="A160" s="134" t="s">
        <v>223</v>
      </c>
      <c r="B160" s="130"/>
      <c r="C160" s="135" t="s">
        <v>224</v>
      </c>
      <c r="D160" s="132"/>
      <c r="E160" s="132"/>
      <c r="F160" s="130"/>
      <c r="G160" s="122">
        <v>26643744</v>
      </c>
      <c r="H160" s="116"/>
      <c r="I160" s="122">
        <v>0</v>
      </c>
      <c r="J160" s="116"/>
      <c r="K160" s="136">
        <v>26643744</v>
      </c>
      <c r="L160" s="130"/>
      <c r="M160" s="116"/>
      <c r="N160" s="136">
        <v>0</v>
      </c>
      <c r="O160" s="130"/>
      <c r="P160" s="116"/>
      <c r="Q160" s="122">
        <v>0</v>
      </c>
      <c r="R160" s="116"/>
      <c r="S160" s="122">
        <v>0</v>
      </c>
      <c r="T160" s="116"/>
      <c r="U160" s="136">
        <v>26643744</v>
      </c>
      <c r="V160" s="130"/>
      <c r="W160" s="116"/>
      <c r="X160" s="136">
        <v>0</v>
      </c>
      <c r="Y160" s="130"/>
      <c r="Z160" s="116"/>
      <c r="AA160" s="116"/>
      <c r="AB160" s="55" t="s">
        <v>763</v>
      </c>
    </row>
    <row r="161" spans="1:28" ht="12.75" customHeight="1" x14ac:dyDescent="0.2">
      <c r="A161" s="134" t="s">
        <v>225</v>
      </c>
      <c r="B161" s="130"/>
      <c r="C161" s="135" t="s">
        <v>226</v>
      </c>
      <c r="D161" s="132"/>
      <c r="E161" s="132"/>
      <c r="F161" s="130"/>
      <c r="G161" s="122">
        <v>5206703</v>
      </c>
      <c r="H161" s="116"/>
      <c r="I161" s="122">
        <v>0</v>
      </c>
      <c r="J161" s="116"/>
      <c r="K161" s="136">
        <v>5206703</v>
      </c>
      <c r="L161" s="130"/>
      <c r="M161" s="116"/>
      <c r="N161" s="136">
        <v>0</v>
      </c>
      <c r="O161" s="130"/>
      <c r="P161" s="116"/>
      <c r="Q161" s="122">
        <v>0</v>
      </c>
      <c r="R161" s="116"/>
      <c r="S161" s="122">
        <v>0</v>
      </c>
      <c r="T161" s="116"/>
      <c r="U161" s="136">
        <v>5206703</v>
      </c>
      <c r="V161" s="130"/>
      <c r="W161" s="116"/>
      <c r="X161" s="136">
        <v>0</v>
      </c>
      <c r="Y161" s="130"/>
      <c r="Z161" s="116"/>
      <c r="AA161" s="116"/>
      <c r="AB161" s="55" t="s">
        <v>763</v>
      </c>
    </row>
    <row r="162" spans="1:28" ht="12.75" customHeight="1" x14ac:dyDescent="0.2">
      <c r="A162" s="134" t="s">
        <v>227</v>
      </c>
      <c r="B162" s="130"/>
      <c r="C162" s="135" t="s">
        <v>228</v>
      </c>
      <c r="D162" s="132"/>
      <c r="E162" s="132"/>
      <c r="F162" s="130"/>
      <c r="G162" s="122">
        <v>142414971</v>
      </c>
      <c r="H162" s="116"/>
      <c r="I162" s="122">
        <v>0</v>
      </c>
      <c r="J162" s="116"/>
      <c r="K162" s="136">
        <v>142414971</v>
      </c>
      <c r="L162" s="130"/>
      <c r="M162" s="116"/>
      <c r="N162" s="136">
        <v>0</v>
      </c>
      <c r="O162" s="130"/>
      <c r="P162" s="116"/>
      <c r="Q162" s="122">
        <v>0</v>
      </c>
      <c r="R162" s="116"/>
      <c r="S162" s="122">
        <v>0</v>
      </c>
      <c r="T162" s="116"/>
      <c r="U162" s="136">
        <v>142414971</v>
      </c>
      <c r="V162" s="130"/>
      <c r="W162" s="116"/>
      <c r="X162" s="136">
        <v>0</v>
      </c>
      <c r="Y162" s="130"/>
      <c r="Z162" s="116"/>
      <c r="AA162" s="116"/>
      <c r="AB162" s="55" t="s">
        <v>763</v>
      </c>
    </row>
    <row r="163" spans="1:28" ht="12.75" customHeight="1" x14ac:dyDescent="0.2">
      <c r="A163" s="134" t="s">
        <v>229</v>
      </c>
      <c r="B163" s="130"/>
      <c r="C163" s="135" t="s">
        <v>230</v>
      </c>
      <c r="D163" s="132"/>
      <c r="E163" s="132"/>
      <c r="F163" s="130"/>
      <c r="G163" s="122">
        <v>29624270</v>
      </c>
      <c r="H163" s="116"/>
      <c r="I163" s="122">
        <v>0</v>
      </c>
      <c r="J163" s="116"/>
      <c r="K163" s="136">
        <v>29624270</v>
      </c>
      <c r="L163" s="130"/>
      <c r="M163" s="116"/>
      <c r="N163" s="136">
        <v>0</v>
      </c>
      <c r="O163" s="130"/>
      <c r="P163" s="116"/>
      <c r="Q163" s="122">
        <v>0</v>
      </c>
      <c r="R163" s="116"/>
      <c r="S163" s="122">
        <v>0</v>
      </c>
      <c r="T163" s="116"/>
      <c r="U163" s="136">
        <v>29624270</v>
      </c>
      <c r="V163" s="130"/>
      <c r="W163" s="116"/>
      <c r="X163" s="136">
        <v>0</v>
      </c>
      <c r="Y163" s="130"/>
      <c r="Z163" s="116"/>
      <c r="AA163" s="116"/>
      <c r="AB163" s="55" t="s">
        <v>769</v>
      </c>
    </row>
    <row r="164" spans="1:28" ht="12.75" customHeight="1" x14ac:dyDescent="0.2">
      <c r="A164" s="134" t="s">
        <v>231</v>
      </c>
      <c r="B164" s="130"/>
      <c r="C164" s="135" t="s">
        <v>232</v>
      </c>
      <c r="D164" s="132"/>
      <c r="E164" s="132"/>
      <c r="F164" s="130"/>
      <c r="G164" s="122">
        <v>69056795</v>
      </c>
      <c r="H164" s="116"/>
      <c r="I164" s="122">
        <v>0</v>
      </c>
      <c r="J164" s="116"/>
      <c r="K164" s="136">
        <v>69056795</v>
      </c>
      <c r="L164" s="130"/>
      <c r="M164" s="116"/>
      <c r="N164" s="136">
        <v>0</v>
      </c>
      <c r="O164" s="130"/>
      <c r="P164" s="116"/>
      <c r="Q164" s="122">
        <v>0</v>
      </c>
      <c r="R164" s="116"/>
      <c r="S164" s="122">
        <v>0</v>
      </c>
      <c r="T164" s="116"/>
      <c r="U164" s="136">
        <v>69056795</v>
      </c>
      <c r="V164" s="130"/>
      <c r="W164" s="116"/>
      <c r="X164" s="136">
        <v>0</v>
      </c>
      <c r="Y164" s="130"/>
      <c r="Z164" s="116"/>
      <c r="AA164" s="116"/>
      <c r="AB164" s="55" t="s">
        <v>769</v>
      </c>
    </row>
    <row r="165" spans="1:28" ht="12.75" customHeight="1" x14ac:dyDescent="0.2">
      <c r="A165" s="134" t="s">
        <v>233</v>
      </c>
      <c r="B165" s="130"/>
      <c r="C165" s="135" t="s">
        <v>234</v>
      </c>
      <c r="D165" s="132"/>
      <c r="E165" s="132"/>
      <c r="F165" s="130"/>
      <c r="G165" s="122">
        <v>95426917</v>
      </c>
      <c r="H165" s="116"/>
      <c r="I165" s="122">
        <v>0</v>
      </c>
      <c r="J165" s="116"/>
      <c r="K165" s="136">
        <v>95426917</v>
      </c>
      <c r="L165" s="130"/>
      <c r="M165" s="116"/>
      <c r="N165" s="136">
        <v>0</v>
      </c>
      <c r="O165" s="130"/>
      <c r="P165" s="116"/>
      <c r="Q165" s="122">
        <v>0</v>
      </c>
      <c r="R165" s="116"/>
      <c r="S165" s="122">
        <v>0</v>
      </c>
      <c r="T165" s="116"/>
      <c r="U165" s="136">
        <v>95426917</v>
      </c>
      <c r="V165" s="130"/>
      <c r="W165" s="116"/>
      <c r="X165" s="136">
        <v>0</v>
      </c>
      <c r="Y165" s="130"/>
      <c r="Z165" s="116"/>
      <c r="AA165" s="116"/>
      <c r="AB165" s="55" t="s">
        <v>769</v>
      </c>
    </row>
    <row r="166" spans="1:28" ht="12.75" customHeight="1" x14ac:dyDescent="0.2">
      <c r="A166" s="134" t="s">
        <v>1434</v>
      </c>
      <c r="B166" s="130"/>
      <c r="C166" s="135" t="s">
        <v>783</v>
      </c>
      <c r="D166" s="132"/>
      <c r="E166" s="132"/>
      <c r="F166" s="130"/>
      <c r="G166" s="122">
        <v>3514580</v>
      </c>
      <c r="H166" s="116"/>
      <c r="I166" s="122">
        <v>0</v>
      </c>
      <c r="J166" s="116"/>
      <c r="K166" s="136">
        <v>3514580</v>
      </c>
      <c r="L166" s="130"/>
      <c r="M166" s="116"/>
      <c r="N166" s="136">
        <v>0</v>
      </c>
      <c r="O166" s="130"/>
      <c r="P166" s="116"/>
      <c r="Q166" s="122">
        <v>0</v>
      </c>
      <c r="R166" s="116"/>
      <c r="S166" s="122">
        <v>0</v>
      </c>
      <c r="T166" s="116"/>
      <c r="U166" s="136">
        <v>3514580</v>
      </c>
      <c r="V166" s="130"/>
      <c r="W166" s="116"/>
      <c r="X166" s="136">
        <v>0</v>
      </c>
      <c r="Y166" s="130"/>
      <c r="Z166" s="116"/>
      <c r="AA166" s="116"/>
      <c r="AB166" s="55" t="s">
        <v>782</v>
      </c>
    </row>
    <row r="167" spans="1:28" ht="12.75" customHeight="1" x14ac:dyDescent="0.2">
      <c r="A167" s="134" t="s">
        <v>235</v>
      </c>
      <c r="B167" s="130"/>
      <c r="C167" s="135" t="s">
        <v>236</v>
      </c>
      <c r="D167" s="132"/>
      <c r="E167" s="132"/>
      <c r="F167" s="130"/>
      <c r="G167" s="122">
        <v>3205623</v>
      </c>
      <c r="H167" s="116"/>
      <c r="I167" s="122">
        <v>0</v>
      </c>
      <c r="J167" s="116"/>
      <c r="K167" s="136">
        <v>3205623</v>
      </c>
      <c r="L167" s="130"/>
      <c r="M167" s="116"/>
      <c r="N167" s="136">
        <v>0</v>
      </c>
      <c r="O167" s="130"/>
      <c r="P167" s="116"/>
      <c r="Q167" s="122">
        <v>0</v>
      </c>
      <c r="R167" s="116"/>
      <c r="S167" s="122">
        <v>0</v>
      </c>
      <c r="T167" s="116"/>
      <c r="U167" s="136">
        <v>3205623</v>
      </c>
      <c r="V167" s="130"/>
      <c r="W167" s="116"/>
      <c r="X167" s="136">
        <v>0</v>
      </c>
      <c r="Y167" s="130"/>
      <c r="Z167" s="116"/>
      <c r="AA167" s="116"/>
      <c r="AB167" s="55" t="s">
        <v>805</v>
      </c>
    </row>
    <row r="168" spans="1:28" ht="12.75" customHeight="1" x14ac:dyDescent="0.2">
      <c r="A168" s="134" t="s">
        <v>1476</v>
      </c>
      <c r="B168" s="130"/>
      <c r="C168" s="135" t="s">
        <v>1477</v>
      </c>
      <c r="D168" s="132"/>
      <c r="E168" s="132"/>
      <c r="F168" s="130"/>
      <c r="G168" s="122">
        <v>43972284</v>
      </c>
      <c r="H168" s="116"/>
      <c r="I168" s="122">
        <v>0</v>
      </c>
      <c r="J168" s="116"/>
      <c r="K168" s="136">
        <v>43972284</v>
      </c>
      <c r="L168" s="130"/>
      <c r="M168" s="116"/>
      <c r="N168" s="136">
        <v>0</v>
      </c>
      <c r="O168" s="130"/>
      <c r="P168" s="116"/>
      <c r="Q168" s="122">
        <v>0</v>
      </c>
      <c r="R168" s="116"/>
      <c r="S168" s="122">
        <v>0</v>
      </c>
      <c r="T168" s="116"/>
      <c r="U168" s="136">
        <v>43972284</v>
      </c>
      <c r="V168" s="130"/>
      <c r="W168" s="116"/>
      <c r="X168" s="136">
        <v>0</v>
      </c>
      <c r="Y168" s="130"/>
      <c r="Z168" s="116"/>
      <c r="AA168" s="116"/>
      <c r="AB168" s="55" t="s">
        <v>815</v>
      </c>
    </row>
    <row r="169" spans="1:28" ht="12.75" customHeight="1" x14ac:dyDescent="0.2">
      <c r="A169" s="134" t="s">
        <v>1361</v>
      </c>
      <c r="B169" s="130"/>
      <c r="C169" s="135" t="s">
        <v>818</v>
      </c>
      <c r="D169" s="132"/>
      <c r="E169" s="132"/>
      <c r="F169" s="130"/>
      <c r="G169" s="122">
        <v>32218612</v>
      </c>
      <c r="H169" s="116"/>
      <c r="I169" s="122">
        <v>0</v>
      </c>
      <c r="J169" s="116"/>
      <c r="K169" s="136">
        <v>32218612</v>
      </c>
      <c r="L169" s="130"/>
      <c r="M169" s="116"/>
      <c r="N169" s="136">
        <v>0</v>
      </c>
      <c r="O169" s="130"/>
      <c r="P169" s="116"/>
      <c r="Q169" s="122">
        <v>0</v>
      </c>
      <c r="R169" s="116"/>
      <c r="S169" s="122">
        <v>0</v>
      </c>
      <c r="T169" s="116"/>
      <c r="U169" s="136">
        <v>32218612</v>
      </c>
      <c r="V169" s="130"/>
      <c r="W169" s="116"/>
      <c r="X169" s="136">
        <v>0</v>
      </c>
      <c r="Y169" s="130"/>
      <c r="Z169" s="116"/>
      <c r="AA169" s="116"/>
      <c r="AB169" s="55" t="s">
        <v>817</v>
      </c>
    </row>
    <row r="170" spans="1:28" ht="12.75" customHeight="1" x14ac:dyDescent="0.2">
      <c r="A170" s="134" t="s">
        <v>1381</v>
      </c>
      <c r="B170" s="130"/>
      <c r="C170" s="135" t="s">
        <v>820</v>
      </c>
      <c r="D170" s="132"/>
      <c r="E170" s="132"/>
      <c r="F170" s="130"/>
      <c r="G170" s="122">
        <v>12429142</v>
      </c>
      <c r="H170" s="116"/>
      <c r="I170" s="122">
        <v>0</v>
      </c>
      <c r="J170" s="116"/>
      <c r="K170" s="136">
        <v>12429142</v>
      </c>
      <c r="L170" s="130"/>
      <c r="M170" s="116"/>
      <c r="N170" s="136">
        <v>0</v>
      </c>
      <c r="O170" s="130"/>
      <c r="P170" s="116"/>
      <c r="Q170" s="122">
        <v>0</v>
      </c>
      <c r="R170" s="116"/>
      <c r="S170" s="122">
        <v>0</v>
      </c>
      <c r="T170" s="116"/>
      <c r="U170" s="136">
        <v>12429142</v>
      </c>
      <c r="V170" s="130"/>
      <c r="W170" s="116"/>
      <c r="X170" s="136">
        <v>0</v>
      </c>
      <c r="Y170" s="130"/>
      <c r="Z170" s="116"/>
      <c r="AA170" s="116"/>
      <c r="AB170" s="55" t="s">
        <v>819</v>
      </c>
    </row>
    <row r="171" spans="1:28" ht="12.75" customHeight="1" x14ac:dyDescent="0.2">
      <c r="A171" s="134" t="s">
        <v>1382</v>
      </c>
      <c r="B171" s="130"/>
      <c r="C171" s="135" t="s">
        <v>1383</v>
      </c>
      <c r="D171" s="132"/>
      <c r="E171" s="132"/>
      <c r="F171" s="130"/>
      <c r="G171" s="122">
        <v>1358307</v>
      </c>
      <c r="H171" s="116"/>
      <c r="I171" s="122">
        <v>0</v>
      </c>
      <c r="J171" s="116"/>
      <c r="K171" s="136">
        <v>1358307</v>
      </c>
      <c r="L171" s="130"/>
      <c r="M171" s="116"/>
      <c r="N171" s="136">
        <v>0</v>
      </c>
      <c r="O171" s="130"/>
      <c r="P171" s="116"/>
      <c r="Q171" s="122">
        <v>0</v>
      </c>
      <c r="R171" s="116"/>
      <c r="S171" s="122">
        <v>0</v>
      </c>
      <c r="T171" s="116"/>
      <c r="U171" s="136">
        <v>1358307</v>
      </c>
      <c r="V171" s="130"/>
      <c r="W171" s="116"/>
      <c r="X171" s="136">
        <v>0</v>
      </c>
      <c r="Y171" s="130"/>
      <c r="Z171" s="116"/>
      <c r="AA171" s="116"/>
      <c r="AB171" s="55" t="s">
        <v>819</v>
      </c>
    </row>
    <row r="172" spans="1:28" ht="12.75" customHeight="1" x14ac:dyDescent="0.2">
      <c r="A172" s="134" t="s">
        <v>1384</v>
      </c>
      <c r="B172" s="130"/>
      <c r="C172" s="135" t="s">
        <v>826</v>
      </c>
      <c r="D172" s="132"/>
      <c r="E172" s="132"/>
      <c r="F172" s="130"/>
      <c r="G172" s="122">
        <v>345840</v>
      </c>
      <c r="H172" s="116"/>
      <c r="I172" s="122">
        <v>0</v>
      </c>
      <c r="J172" s="116"/>
      <c r="K172" s="136">
        <v>345840</v>
      </c>
      <c r="L172" s="130"/>
      <c r="M172" s="116"/>
      <c r="N172" s="136">
        <v>0</v>
      </c>
      <c r="O172" s="130"/>
      <c r="P172" s="116"/>
      <c r="Q172" s="122">
        <v>0</v>
      </c>
      <c r="R172" s="116"/>
      <c r="S172" s="122">
        <v>0</v>
      </c>
      <c r="T172" s="116"/>
      <c r="U172" s="136">
        <v>345840</v>
      </c>
      <c r="V172" s="130"/>
      <c r="W172" s="116"/>
      <c r="X172" s="136">
        <v>0</v>
      </c>
      <c r="Y172" s="130"/>
      <c r="Z172" s="116"/>
      <c r="AA172" s="116"/>
      <c r="AB172" s="55" t="s">
        <v>825</v>
      </c>
    </row>
    <row r="173" spans="1:28" ht="12.75" customHeight="1" x14ac:dyDescent="0.2">
      <c r="A173" s="134" t="s">
        <v>237</v>
      </c>
      <c r="B173" s="130"/>
      <c r="C173" s="135" t="s">
        <v>182</v>
      </c>
      <c r="D173" s="132"/>
      <c r="E173" s="132"/>
      <c r="F173" s="130"/>
      <c r="G173" s="122">
        <v>1164906888</v>
      </c>
      <c r="H173" s="116"/>
      <c r="I173" s="122">
        <v>0</v>
      </c>
      <c r="J173" s="116"/>
      <c r="K173" s="136">
        <v>1164906888</v>
      </c>
      <c r="L173" s="130"/>
      <c r="M173" s="116"/>
      <c r="N173" s="136">
        <v>0</v>
      </c>
      <c r="O173" s="130"/>
      <c r="P173" s="116"/>
      <c r="Q173" s="122">
        <v>0</v>
      </c>
      <c r="R173" s="116"/>
      <c r="S173" s="122">
        <v>0</v>
      </c>
      <c r="T173" s="116"/>
      <c r="U173" s="136">
        <v>1164906888</v>
      </c>
      <c r="V173" s="130"/>
      <c r="W173" s="116"/>
      <c r="X173" s="136">
        <v>0</v>
      </c>
      <c r="Y173" s="130"/>
      <c r="Z173" s="116"/>
      <c r="AA173" s="116"/>
      <c r="AB173" s="55" t="s">
        <v>830</v>
      </c>
    </row>
    <row r="174" spans="1:28" ht="12.75" customHeight="1" x14ac:dyDescent="0.2">
      <c r="A174" s="134" t="s">
        <v>1435</v>
      </c>
      <c r="B174" s="130"/>
      <c r="C174" s="135" t="s">
        <v>1436</v>
      </c>
      <c r="D174" s="132"/>
      <c r="E174" s="132"/>
      <c r="F174" s="130"/>
      <c r="G174" s="122">
        <v>845164</v>
      </c>
      <c r="H174" s="116"/>
      <c r="I174" s="122">
        <v>0</v>
      </c>
      <c r="J174" s="116"/>
      <c r="K174" s="136">
        <v>845164</v>
      </c>
      <c r="L174" s="130"/>
      <c r="M174" s="116"/>
      <c r="N174" s="136">
        <v>0</v>
      </c>
      <c r="O174" s="130"/>
      <c r="P174" s="116"/>
      <c r="Q174" s="122">
        <v>0</v>
      </c>
      <c r="R174" s="116"/>
      <c r="S174" s="122">
        <v>0</v>
      </c>
      <c r="T174" s="116"/>
      <c r="U174" s="136">
        <v>845164</v>
      </c>
      <c r="V174" s="130"/>
      <c r="W174" s="116"/>
      <c r="X174" s="136">
        <v>0</v>
      </c>
      <c r="Y174" s="130"/>
      <c r="Z174" s="116"/>
      <c r="AA174" s="116"/>
      <c r="AB174" s="55" t="s">
        <v>830</v>
      </c>
    </row>
    <row r="175" spans="1:28" ht="12.75" customHeight="1" x14ac:dyDescent="0.2">
      <c r="A175" s="134" t="s">
        <v>238</v>
      </c>
      <c r="B175" s="130"/>
      <c r="C175" s="135" t="s">
        <v>184</v>
      </c>
      <c r="D175" s="132"/>
      <c r="E175" s="132"/>
      <c r="F175" s="130"/>
      <c r="G175" s="122">
        <v>391399</v>
      </c>
      <c r="H175" s="116"/>
      <c r="I175" s="122">
        <v>0</v>
      </c>
      <c r="J175" s="116"/>
      <c r="K175" s="136">
        <v>391399</v>
      </c>
      <c r="L175" s="130"/>
      <c r="M175" s="116"/>
      <c r="N175" s="136">
        <v>0</v>
      </c>
      <c r="O175" s="130"/>
      <c r="P175" s="116"/>
      <c r="Q175" s="122">
        <v>0</v>
      </c>
      <c r="R175" s="116"/>
      <c r="S175" s="122">
        <v>0</v>
      </c>
      <c r="T175" s="116"/>
      <c r="U175" s="136">
        <v>391399</v>
      </c>
      <c r="V175" s="130"/>
      <c r="W175" s="116"/>
      <c r="X175" s="136">
        <v>0</v>
      </c>
      <c r="Y175" s="130"/>
      <c r="Z175" s="116"/>
      <c r="AA175" s="116"/>
      <c r="AB175" s="55" t="s">
        <v>830</v>
      </c>
    </row>
    <row r="176" spans="1:28" ht="12.75" customHeight="1" x14ac:dyDescent="0.2">
      <c r="A176" s="134" t="s">
        <v>1478</v>
      </c>
      <c r="B176" s="130"/>
      <c r="C176" s="135" t="s">
        <v>1479</v>
      </c>
      <c r="D176" s="132"/>
      <c r="E176" s="132"/>
      <c r="F176" s="130"/>
      <c r="G176" s="122">
        <v>236844</v>
      </c>
      <c r="H176" s="116"/>
      <c r="I176" s="122">
        <v>0</v>
      </c>
      <c r="J176" s="116"/>
      <c r="K176" s="136">
        <v>236844</v>
      </c>
      <c r="L176" s="130"/>
      <c r="M176" s="116"/>
      <c r="N176" s="136">
        <v>0</v>
      </c>
      <c r="O176" s="130"/>
      <c r="P176" s="116"/>
      <c r="Q176" s="122">
        <v>0</v>
      </c>
      <c r="R176" s="116"/>
      <c r="S176" s="122">
        <v>0</v>
      </c>
      <c r="T176" s="116"/>
      <c r="U176" s="136">
        <v>236844</v>
      </c>
      <c r="V176" s="130"/>
      <c r="W176" s="116"/>
      <c r="X176" s="136">
        <v>0</v>
      </c>
      <c r="Y176" s="130"/>
      <c r="Z176" s="116"/>
      <c r="AA176" s="116"/>
      <c r="AB176" s="55" t="s">
        <v>832</v>
      </c>
    </row>
    <row r="177" spans="1:28" ht="12.75" customHeight="1" x14ac:dyDescent="0.2">
      <c r="A177" s="134" t="s">
        <v>239</v>
      </c>
      <c r="B177" s="130"/>
      <c r="C177" s="135" t="s">
        <v>240</v>
      </c>
      <c r="D177" s="132"/>
      <c r="E177" s="132"/>
      <c r="F177" s="130"/>
      <c r="G177" s="122">
        <v>5601054</v>
      </c>
      <c r="H177" s="116"/>
      <c r="I177" s="122">
        <v>0</v>
      </c>
      <c r="J177" s="116"/>
      <c r="K177" s="136">
        <v>5601054</v>
      </c>
      <c r="L177" s="130"/>
      <c r="M177" s="116"/>
      <c r="N177" s="136">
        <v>0</v>
      </c>
      <c r="O177" s="130"/>
      <c r="P177" s="116"/>
      <c r="Q177" s="122">
        <v>0</v>
      </c>
      <c r="R177" s="116"/>
      <c r="S177" s="122">
        <v>0</v>
      </c>
      <c r="T177" s="116"/>
      <c r="U177" s="136">
        <v>5601054</v>
      </c>
      <c r="V177" s="130"/>
      <c r="W177" s="116"/>
      <c r="X177" s="136">
        <v>0</v>
      </c>
      <c r="Y177" s="130"/>
      <c r="Z177" s="116"/>
      <c r="AA177" s="116"/>
      <c r="AB177" s="55" t="s">
        <v>845</v>
      </c>
    </row>
    <row r="178" spans="1:28" ht="12.75" customHeight="1" x14ac:dyDescent="0.2">
      <c r="A178" s="134" t="s">
        <v>241</v>
      </c>
      <c r="B178" s="130"/>
      <c r="C178" s="135" t="s">
        <v>242</v>
      </c>
      <c r="D178" s="132"/>
      <c r="E178" s="132"/>
      <c r="F178" s="130"/>
      <c r="G178" s="122">
        <v>1452822</v>
      </c>
      <c r="H178" s="116"/>
      <c r="I178" s="122">
        <v>0</v>
      </c>
      <c r="J178" s="116"/>
      <c r="K178" s="136">
        <v>1452822</v>
      </c>
      <c r="L178" s="130"/>
      <c r="M178" s="116"/>
      <c r="N178" s="136">
        <v>0</v>
      </c>
      <c r="O178" s="130"/>
      <c r="P178" s="116"/>
      <c r="Q178" s="122">
        <v>0</v>
      </c>
      <c r="R178" s="116"/>
      <c r="S178" s="122">
        <v>0</v>
      </c>
      <c r="T178" s="116"/>
      <c r="U178" s="136">
        <v>1452822</v>
      </c>
      <c r="V178" s="130"/>
      <c r="W178" s="116"/>
      <c r="X178" s="136">
        <v>0</v>
      </c>
      <c r="Y178" s="130"/>
      <c r="Z178" s="116"/>
      <c r="AA178" s="116"/>
      <c r="AB178" s="55" t="s">
        <v>848</v>
      </c>
    </row>
    <row r="179" spans="1:28" ht="12.75" customHeight="1" x14ac:dyDescent="0.2">
      <c r="A179" s="134" t="s">
        <v>243</v>
      </c>
      <c r="B179" s="130"/>
      <c r="C179" s="135" t="s">
        <v>192</v>
      </c>
      <c r="D179" s="132"/>
      <c r="E179" s="132"/>
      <c r="F179" s="130"/>
      <c r="G179" s="122">
        <v>30284765</v>
      </c>
      <c r="H179" s="116"/>
      <c r="I179" s="122">
        <v>0</v>
      </c>
      <c r="J179" s="116"/>
      <c r="K179" s="136">
        <v>30284765</v>
      </c>
      <c r="L179" s="130"/>
      <c r="M179" s="116"/>
      <c r="N179" s="136">
        <v>0</v>
      </c>
      <c r="O179" s="130"/>
      <c r="P179" s="116"/>
      <c r="Q179" s="122">
        <v>0</v>
      </c>
      <c r="R179" s="116"/>
      <c r="S179" s="122">
        <v>0</v>
      </c>
      <c r="T179" s="116"/>
      <c r="U179" s="136">
        <v>30284765</v>
      </c>
      <c r="V179" s="130"/>
      <c r="W179" s="116"/>
      <c r="X179" s="136">
        <v>0</v>
      </c>
      <c r="Y179" s="130"/>
      <c r="Z179" s="116"/>
      <c r="AA179" s="116"/>
      <c r="AB179" s="55" t="s">
        <v>853</v>
      </c>
    </row>
    <row r="180" spans="1:28" s="2" customFormat="1" ht="12.75" customHeight="1" x14ac:dyDescent="0.2">
      <c r="A180" s="134" t="s">
        <v>244</v>
      </c>
      <c r="B180" s="130"/>
      <c r="C180" s="135" t="s">
        <v>194</v>
      </c>
      <c r="D180" s="132"/>
      <c r="E180" s="132"/>
      <c r="F180" s="130"/>
      <c r="G180" s="122">
        <v>59516742</v>
      </c>
      <c r="H180" s="116"/>
      <c r="I180" s="122">
        <v>0</v>
      </c>
      <c r="J180" s="116"/>
      <c r="K180" s="136">
        <v>59516742</v>
      </c>
      <c r="L180" s="130"/>
      <c r="M180" s="116"/>
      <c r="N180" s="136">
        <v>0</v>
      </c>
      <c r="O180" s="130"/>
      <c r="P180" s="116"/>
      <c r="Q180" s="122">
        <v>0</v>
      </c>
      <c r="R180" s="116"/>
      <c r="S180" s="122">
        <v>0</v>
      </c>
      <c r="T180" s="116"/>
      <c r="U180" s="136">
        <v>59516742</v>
      </c>
      <c r="V180" s="130"/>
      <c r="W180" s="116"/>
      <c r="X180" s="136">
        <v>0</v>
      </c>
      <c r="Y180" s="130"/>
      <c r="Z180" s="116"/>
      <c r="AA180" s="116"/>
      <c r="AB180" s="55" t="s">
        <v>857</v>
      </c>
    </row>
    <row r="181" spans="1:28" s="2" customFormat="1" ht="12.75" customHeight="1" x14ac:dyDescent="0.2">
      <c r="A181" s="134" t="s">
        <v>245</v>
      </c>
      <c r="B181" s="130"/>
      <c r="C181" s="135" t="s">
        <v>246</v>
      </c>
      <c r="D181" s="132"/>
      <c r="E181" s="132"/>
      <c r="F181" s="130"/>
      <c r="G181" s="122">
        <v>1296519</v>
      </c>
      <c r="H181" s="116"/>
      <c r="I181" s="122">
        <v>0</v>
      </c>
      <c r="J181" s="116"/>
      <c r="K181" s="136">
        <v>1296519</v>
      </c>
      <c r="L181" s="130"/>
      <c r="M181" s="116"/>
      <c r="N181" s="136">
        <v>0</v>
      </c>
      <c r="O181" s="130"/>
      <c r="P181" s="116"/>
      <c r="Q181" s="122">
        <v>0</v>
      </c>
      <c r="R181" s="116"/>
      <c r="S181" s="122">
        <v>0</v>
      </c>
      <c r="T181" s="116"/>
      <c r="U181" s="136">
        <v>1296519</v>
      </c>
      <c r="V181" s="130"/>
      <c r="W181" s="116"/>
      <c r="X181" s="136">
        <v>0</v>
      </c>
      <c r="Y181" s="130"/>
      <c r="Z181" s="116"/>
      <c r="AA181" s="116"/>
      <c r="AB181" s="55" t="s">
        <v>863</v>
      </c>
    </row>
    <row r="182" spans="1:28" s="2" customFormat="1" ht="12.75" customHeight="1" x14ac:dyDescent="0.2">
      <c r="A182" s="134" t="s">
        <v>247</v>
      </c>
      <c r="B182" s="130"/>
      <c r="C182" s="135" t="s">
        <v>200</v>
      </c>
      <c r="D182" s="132"/>
      <c r="E182" s="132"/>
      <c r="F182" s="130"/>
      <c r="G182" s="122">
        <v>32458045</v>
      </c>
      <c r="H182" s="116"/>
      <c r="I182" s="122">
        <v>0</v>
      </c>
      <c r="J182" s="116"/>
      <c r="K182" s="136">
        <v>32458045</v>
      </c>
      <c r="L182" s="130"/>
      <c r="M182" s="116"/>
      <c r="N182" s="136">
        <v>0</v>
      </c>
      <c r="O182" s="130"/>
      <c r="P182" s="116"/>
      <c r="Q182" s="122">
        <v>0</v>
      </c>
      <c r="R182" s="116"/>
      <c r="S182" s="122">
        <v>0</v>
      </c>
      <c r="T182" s="116"/>
      <c r="U182" s="136">
        <v>32458045</v>
      </c>
      <c r="V182" s="130"/>
      <c r="W182" s="116"/>
      <c r="X182" s="136">
        <v>0</v>
      </c>
      <c r="Y182" s="130"/>
      <c r="Z182" s="116"/>
      <c r="AA182" s="116"/>
      <c r="AB182" s="55" t="s">
        <v>866</v>
      </c>
    </row>
    <row r="183" spans="1:28" s="2" customFormat="1" ht="12.75" customHeight="1" x14ac:dyDescent="0.2">
      <c r="A183" s="134" t="s">
        <v>248</v>
      </c>
      <c r="B183" s="130"/>
      <c r="C183" s="135" t="s">
        <v>249</v>
      </c>
      <c r="D183" s="132"/>
      <c r="E183" s="132"/>
      <c r="F183" s="130"/>
      <c r="G183" s="122">
        <v>6685838</v>
      </c>
      <c r="H183" s="116"/>
      <c r="I183" s="122">
        <v>0</v>
      </c>
      <c r="J183" s="116"/>
      <c r="K183" s="136">
        <v>6685838</v>
      </c>
      <c r="L183" s="130"/>
      <c r="M183" s="116"/>
      <c r="N183" s="136">
        <v>0</v>
      </c>
      <c r="O183" s="130"/>
      <c r="P183" s="116"/>
      <c r="Q183" s="122">
        <v>0</v>
      </c>
      <c r="R183" s="116"/>
      <c r="S183" s="122">
        <v>0</v>
      </c>
      <c r="T183" s="116"/>
      <c r="U183" s="136">
        <v>6685838</v>
      </c>
      <c r="V183" s="130"/>
      <c r="W183" s="116"/>
      <c r="X183" s="136">
        <v>0</v>
      </c>
      <c r="Y183" s="130"/>
      <c r="Z183" s="116"/>
      <c r="AA183" s="116"/>
      <c r="AB183" s="55" t="s">
        <v>871</v>
      </c>
    </row>
    <row r="184" spans="1:28" s="2" customFormat="1" ht="12.75" customHeight="1" x14ac:dyDescent="0.2">
      <c r="A184" s="134" t="s">
        <v>250</v>
      </c>
      <c r="B184" s="130"/>
      <c r="C184" s="135" t="s">
        <v>251</v>
      </c>
      <c r="D184" s="132"/>
      <c r="E184" s="132"/>
      <c r="F184" s="130"/>
      <c r="G184" s="122">
        <v>92585828</v>
      </c>
      <c r="H184" s="116"/>
      <c r="I184" s="122">
        <v>0</v>
      </c>
      <c r="J184" s="116"/>
      <c r="K184" s="136">
        <v>92585828</v>
      </c>
      <c r="L184" s="130"/>
      <c r="M184" s="116"/>
      <c r="N184" s="136">
        <v>0</v>
      </c>
      <c r="O184" s="130"/>
      <c r="P184" s="116"/>
      <c r="Q184" s="122">
        <v>0</v>
      </c>
      <c r="R184" s="116"/>
      <c r="S184" s="122">
        <v>0</v>
      </c>
      <c r="T184" s="116"/>
      <c r="U184" s="136">
        <v>92585828</v>
      </c>
      <c r="V184" s="130"/>
      <c r="W184" s="116"/>
      <c r="X184" s="136">
        <v>0</v>
      </c>
      <c r="Y184" s="130"/>
      <c r="Z184" s="116"/>
      <c r="AA184" s="116"/>
      <c r="AB184" s="55" t="s">
        <v>873</v>
      </c>
    </row>
    <row r="185" spans="1:28" s="2" customFormat="1" ht="12.75" customHeight="1" x14ac:dyDescent="0.2">
      <c r="A185" s="134" t="s">
        <v>252</v>
      </c>
      <c r="B185" s="130"/>
      <c r="C185" s="135" t="s">
        <v>204</v>
      </c>
      <c r="D185" s="132"/>
      <c r="E185" s="132"/>
      <c r="F185" s="130"/>
      <c r="G185" s="122">
        <v>161527805</v>
      </c>
      <c r="H185" s="116"/>
      <c r="I185" s="122">
        <v>0</v>
      </c>
      <c r="J185" s="116"/>
      <c r="K185" s="136">
        <v>161527805</v>
      </c>
      <c r="L185" s="130"/>
      <c r="M185" s="116"/>
      <c r="N185" s="136">
        <v>0</v>
      </c>
      <c r="O185" s="130"/>
      <c r="P185" s="116"/>
      <c r="Q185" s="122">
        <v>0</v>
      </c>
      <c r="R185" s="116"/>
      <c r="S185" s="122">
        <v>0</v>
      </c>
      <c r="T185" s="116"/>
      <c r="U185" s="136">
        <v>161527805</v>
      </c>
      <c r="V185" s="130"/>
      <c r="W185" s="116"/>
      <c r="X185" s="136">
        <v>0</v>
      </c>
      <c r="Y185" s="130"/>
      <c r="Z185" s="116"/>
      <c r="AA185" s="116"/>
      <c r="AB185" s="55" t="s">
        <v>889</v>
      </c>
    </row>
    <row r="186" spans="1:28" s="2" customFormat="1" ht="12.75" customHeight="1" x14ac:dyDescent="0.2">
      <c r="A186" s="134" t="s">
        <v>253</v>
      </c>
      <c r="B186" s="130"/>
      <c r="C186" s="135" t="s">
        <v>206</v>
      </c>
      <c r="D186" s="132"/>
      <c r="E186" s="132"/>
      <c r="F186" s="130"/>
      <c r="G186" s="122">
        <v>202825558</v>
      </c>
      <c r="H186" s="116"/>
      <c r="I186" s="122">
        <v>0</v>
      </c>
      <c r="J186" s="116"/>
      <c r="K186" s="136">
        <v>202825558</v>
      </c>
      <c r="L186" s="130"/>
      <c r="M186" s="116"/>
      <c r="N186" s="136">
        <v>0</v>
      </c>
      <c r="O186" s="130"/>
      <c r="P186" s="116"/>
      <c r="Q186" s="122">
        <v>0</v>
      </c>
      <c r="R186" s="116"/>
      <c r="S186" s="122">
        <v>0</v>
      </c>
      <c r="T186" s="116"/>
      <c r="U186" s="136">
        <v>202825558</v>
      </c>
      <c r="V186" s="130"/>
      <c r="W186" s="116"/>
      <c r="X186" s="136">
        <v>0</v>
      </c>
      <c r="Y186" s="130"/>
      <c r="Z186" s="116"/>
      <c r="AA186" s="116"/>
      <c r="AB186" s="55" t="s">
        <v>890</v>
      </c>
    </row>
    <row r="187" spans="1:28" s="2" customFormat="1" ht="12.75" customHeight="1" x14ac:dyDescent="0.2">
      <c r="A187" s="134" t="s">
        <v>254</v>
      </c>
      <c r="B187" s="130"/>
      <c r="C187" s="135" t="s">
        <v>208</v>
      </c>
      <c r="D187" s="132"/>
      <c r="E187" s="132"/>
      <c r="F187" s="130"/>
      <c r="G187" s="122">
        <v>14305887</v>
      </c>
      <c r="H187" s="116"/>
      <c r="I187" s="122">
        <v>0</v>
      </c>
      <c r="J187" s="116"/>
      <c r="K187" s="136">
        <v>14305887</v>
      </c>
      <c r="L187" s="130"/>
      <c r="M187" s="116"/>
      <c r="N187" s="136">
        <v>0</v>
      </c>
      <c r="O187" s="130"/>
      <c r="P187" s="116"/>
      <c r="Q187" s="122">
        <v>0</v>
      </c>
      <c r="R187" s="116"/>
      <c r="S187" s="122">
        <v>0</v>
      </c>
      <c r="T187" s="116"/>
      <c r="U187" s="136">
        <v>14305887</v>
      </c>
      <c r="V187" s="130"/>
      <c r="W187" s="116"/>
      <c r="X187" s="136">
        <v>0</v>
      </c>
      <c r="Y187" s="130"/>
      <c r="Z187" s="116"/>
      <c r="AA187" s="116"/>
      <c r="AB187" s="55" t="s">
        <v>891</v>
      </c>
    </row>
    <row r="188" spans="1:28" s="2" customFormat="1" ht="12.75" customHeight="1" x14ac:dyDescent="0.2">
      <c r="A188" s="134" t="s">
        <v>1385</v>
      </c>
      <c r="B188" s="130"/>
      <c r="C188" s="135" t="s">
        <v>1386</v>
      </c>
      <c r="D188" s="132"/>
      <c r="E188" s="132"/>
      <c r="F188" s="130"/>
      <c r="G188" s="122">
        <v>156412</v>
      </c>
      <c r="H188" s="116"/>
      <c r="I188" s="122">
        <v>0</v>
      </c>
      <c r="J188" s="116"/>
      <c r="K188" s="136">
        <v>156412</v>
      </c>
      <c r="L188" s="130"/>
      <c r="M188" s="116"/>
      <c r="N188" s="136">
        <v>0</v>
      </c>
      <c r="O188" s="130"/>
      <c r="P188" s="116"/>
      <c r="Q188" s="122">
        <v>0</v>
      </c>
      <c r="R188" s="116"/>
      <c r="S188" s="122">
        <v>0</v>
      </c>
      <c r="T188" s="116"/>
      <c r="U188" s="136">
        <v>156412</v>
      </c>
      <c r="V188" s="130"/>
      <c r="W188" s="116"/>
      <c r="X188" s="136">
        <v>0</v>
      </c>
      <c r="Y188" s="130"/>
      <c r="Z188" s="116"/>
      <c r="AA188" s="116"/>
      <c r="AB188" s="55" t="s">
        <v>894</v>
      </c>
    </row>
    <row r="189" spans="1:28" s="2" customFormat="1" ht="12.75" customHeight="1" x14ac:dyDescent="0.2">
      <c r="A189" s="134" t="s">
        <v>255</v>
      </c>
      <c r="B189" s="130"/>
      <c r="C189" s="135" t="s">
        <v>210</v>
      </c>
      <c r="D189" s="132"/>
      <c r="E189" s="132"/>
      <c r="F189" s="130"/>
      <c r="G189" s="122">
        <v>432871632</v>
      </c>
      <c r="H189" s="116"/>
      <c r="I189" s="122">
        <v>422077</v>
      </c>
      <c r="J189" s="116"/>
      <c r="K189" s="136">
        <v>432449555</v>
      </c>
      <c r="L189" s="130"/>
      <c r="M189" s="116"/>
      <c r="N189" s="136">
        <v>0</v>
      </c>
      <c r="O189" s="130"/>
      <c r="P189" s="116"/>
      <c r="Q189" s="122">
        <v>0</v>
      </c>
      <c r="R189" s="116"/>
      <c r="S189" s="122">
        <v>0</v>
      </c>
      <c r="T189" s="116"/>
      <c r="U189" s="136">
        <v>432449555</v>
      </c>
      <c r="V189" s="130"/>
      <c r="W189" s="116"/>
      <c r="X189" s="136">
        <v>0</v>
      </c>
      <c r="Y189" s="130"/>
      <c r="Z189" s="116"/>
      <c r="AA189" s="116"/>
      <c r="AB189" s="55" t="s">
        <v>897</v>
      </c>
    </row>
    <row r="190" spans="1:28" s="2" customFormat="1" ht="12.75" customHeight="1" x14ac:dyDescent="0.2">
      <c r="A190" s="134" t="s">
        <v>256</v>
      </c>
      <c r="B190" s="130"/>
      <c r="C190" s="135" t="s">
        <v>212</v>
      </c>
      <c r="D190" s="132"/>
      <c r="E190" s="132"/>
      <c r="F190" s="130"/>
      <c r="G190" s="122">
        <v>65190530</v>
      </c>
      <c r="H190" s="116"/>
      <c r="I190" s="122">
        <v>0</v>
      </c>
      <c r="J190" s="116"/>
      <c r="K190" s="136">
        <v>65190530</v>
      </c>
      <c r="L190" s="130"/>
      <c r="M190" s="116"/>
      <c r="N190" s="136">
        <v>0</v>
      </c>
      <c r="O190" s="130"/>
      <c r="P190" s="116"/>
      <c r="Q190" s="122">
        <v>0</v>
      </c>
      <c r="R190" s="116"/>
      <c r="S190" s="122">
        <v>0</v>
      </c>
      <c r="T190" s="116"/>
      <c r="U190" s="136">
        <v>65190530</v>
      </c>
      <c r="V190" s="130"/>
      <c r="W190" s="116"/>
      <c r="X190" s="136">
        <v>0</v>
      </c>
      <c r="Y190" s="130"/>
      <c r="Z190" s="116"/>
      <c r="AA190" s="116"/>
      <c r="AB190" s="55" t="s">
        <v>897</v>
      </c>
    </row>
    <row r="191" spans="1:28" s="2" customFormat="1" ht="12.75" customHeight="1" x14ac:dyDescent="0.2">
      <c r="A191" s="134" t="s">
        <v>257</v>
      </c>
      <c r="B191" s="130"/>
      <c r="C191" s="135" t="s">
        <v>214</v>
      </c>
      <c r="D191" s="132"/>
      <c r="E191" s="132"/>
      <c r="F191" s="130"/>
      <c r="G191" s="122">
        <v>2851553</v>
      </c>
      <c r="H191" s="116"/>
      <c r="I191" s="122">
        <v>0</v>
      </c>
      <c r="J191" s="116"/>
      <c r="K191" s="136">
        <v>2851553</v>
      </c>
      <c r="L191" s="130"/>
      <c r="M191" s="116"/>
      <c r="N191" s="136">
        <v>0</v>
      </c>
      <c r="O191" s="130"/>
      <c r="P191" s="116"/>
      <c r="Q191" s="122">
        <v>0</v>
      </c>
      <c r="R191" s="116"/>
      <c r="S191" s="122">
        <v>0</v>
      </c>
      <c r="T191" s="116"/>
      <c r="U191" s="136">
        <v>2851553</v>
      </c>
      <c r="V191" s="130"/>
      <c r="W191" s="116"/>
      <c r="X191" s="136">
        <v>0</v>
      </c>
      <c r="Y191" s="130"/>
      <c r="Z191" s="116"/>
      <c r="AA191" s="116"/>
      <c r="AB191" s="55" t="s">
        <v>897</v>
      </c>
    </row>
    <row r="192" spans="1:28" s="2" customFormat="1" ht="12.75" customHeight="1" x14ac:dyDescent="0.2">
      <c r="A192" s="134" t="s">
        <v>258</v>
      </c>
      <c r="B192" s="130"/>
      <c r="C192" s="135" t="s">
        <v>216</v>
      </c>
      <c r="D192" s="132"/>
      <c r="E192" s="132"/>
      <c r="F192" s="130"/>
      <c r="G192" s="122">
        <v>889924</v>
      </c>
      <c r="H192" s="116"/>
      <c r="I192" s="122">
        <v>0</v>
      </c>
      <c r="J192" s="116"/>
      <c r="K192" s="136">
        <v>889924</v>
      </c>
      <c r="L192" s="130"/>
      <c r="M192" s="116"/>
      <c r="N192" s="136">
        <v>0</v>
      </c>
      <c r="O192" s="130"/>
      <c r="P192" s="116"/>
      <c r="Q192" s="122">
        <v>0</v>
      </c>
      <c r="R192" s="116"/>
      <c r="S192" s="122">
        <v>0</v>
      </c>
      <c r="T192" s="116"/>
      <c r="U192" s="136">
        <v>889924</v>
      </c>
      <c r="V192" s="130"/>
      <c r="W192" s="116"/>
      <c r="X192" s="136">
        <v>0</v>
      </c>
      <c r="Y192" s="130"/>
      <c r="Z192" s="116"/>
      <c r="AA192" s="116"/>
      <c r="AB192" s="55" t="s">
        <v>897</v>
      </c>
    </row>
    <row r="193" spans="1:28" s="2" customFormat="1" ht="12.75" customHeight="1" x14ac:dyDescent="0.2">
      <c r="A193" s="134" t="s">
        <v>259</v>
      </c>
      <c r="B193" s="130"/>
      <c r="C193" s="135" t="s">
        <v>218</v>
      </c>
      <c r="D193" s="132"/>
      <c r="E193" s="132"/>
      <c r="F193" s="130"/>
      <c r="G193" s="122">
        <v>39813523</v>
      </c>
      <c r="H193" s="116"/>
      <c r="I193" s="122">
        <v>0</v>
      </c>
      <c r="J193" s="116"/>
      <c r="K193" s="136">
        <v>39813523</v>
      </c>
      <c r="L193" s="130"/>
      <c r="M193" s="116"/>
      <c r="N193" s="136">
        <v>0</v>
      </c>
      <c r="O193" s="130"/>
      <c r="P193" s="116"/>
      <c r="Q193" s="122">
        <v>0</v>
      </c>
      <c r="R193" s="116"/>
      <c r="S193" s="122">
        <v>0</v>
      </c>
      <c r="T193" s="116"/>
      <c r="U193" s="136">
        <v>39813523</v>
      </c>
      <c r="V193" s="130"/>
      <c r="W193" s="116"/>
      <c r="X193" s="136">
        <v>0</v>
      </c>
      <c r="Y193" s="130"/>
      <c r="Z193" s="116"/>
      <c r="AA193" s="116"/>
      <c r="AB193" s="55" t="s">
        <v>898</v>
      </c>
    </row>
    <row r="194" spans="1:28" ht="12.75" customHeight="1" x14ac:dyDescent="0.2">
      <c r="A194" s="134" t="s">
        <v>260</v>
      </c>
      <c r="B194" s="130"/>
      <c r="C194" s="135" t="s">
        <v>220</v>
      </c>
      <c r="D194" s="132"/>
      <c r="E194" s="132"/>
      <c r="F194" s="130"/>
      <c r="G194" s="122">
        <v>199409</v>
      </c>
      <c r="H194" s="116"/>
      <c r="I194" s="122">
        <v>0</v>
      </c>
      <c r="J194" s="116"/>
      <c r="K194" s="136">
        <v>199409</v>
      </c>
      <c r="L194" s="130"/>
      <c r="M194" s="116"/>
      <c r="N194" s="136">
        <v>0</v>
      </c>
      <c r="O194" s="130"/>
      <c r="P194" s="116"/>
      <c r="Q194" s="122">
        <v>0</v>
      </c>
      <c r="R194" s="116"/>
      <c r="S194" s="122">
        <v>0</v>
      </c>
      <c r="T194" s="116"/>
      <c r="U194" s="136">
        <v>199409</v>
      </c>
      <c r="V194" s="130"/>
      <c r="W194" s="116"/>
      <c r="X194" s="136">
        <v>0</v>
      </c>
      <c r="Y194" s="130"/>
      <c r="Z194" s="116"/>
      <c r="AA194" s="116"/>
      <c r="AB194" s="55" t="s">
        <v>900</v>
      </c>
    </row>
    <row r="195" spans="1:28" ht="12.75" customHeight="1" x14ac:dyDescent="0.2">
      <c r="A195" s="134" t="s">
        <v>261</v>
      </c>
      <c r="B195" s="130"/>
      <c r="C195" s="135" t="s">
        <v>222</v>
      </c>
      <c r="D195" s="132"/>
      <c r="E195" s="132"/>
      <c r="F195" s="130"/>
      <c r="G195" s="122">
        <v>515296</v>
      </c>
      <c r="H195" s="116"/>
      <c r="I195" s="122">
        <v>0</v>
      </c>
      <c r="J195" s="116"/>
      <c r="K195" s="136">
        <v>515296</v>
      </c>
      <c r="L195" s="130"/>
      <c r="M195" s="116"/>
      <c r="N195" s="136">
        <v>0</v>
      </c>
      <c r="O195" s="130"/>
      <c r="P195" s="116"/>
      <c r="Q195" s="122">
        <v>0</v>
      </c>
      <c r="R195" s="116"/>
      <c r="S195" s="122">
        <v>0</v>
      </c>
      <c r="T195" s="116"/>
      <c r="U195" s="136">
        <v>515296</v>
      </c>
      <c r="V195" s="130"/>
      <c r="W195" s="116"/>
      <c r="X195" s="136">
        <v>0</v>
      </c>
      <c r="Y195" s="130"/>
      <c r="Z195" s="116"/>
      <c r="AA195" s="116"/>
      <c r="AB195" s="55" t="s">
        <v>900</v>
      </c>
    </row>
    <row r="196" spans="1:28" ht="12.75" customHeight="1" x14ac:dyDescent="0.2">
      <c r="A196" s="134" t="s">
        <v>262</v>
      </c>
      <c r="B196" s="130"/>
      <c r="C196" s="135" t="s">
        <v>224</v>
      </c>
      <c r="D196" s="132"/>
      <c r="E196" s="132"/>
      <c r="F196" s="130"/>
      <c r="G196" s="122">
        <v>2358719</v>
      </c>
      <c r="H196" s="116"/>
      <c r="I196" s="122">
        <v>0</v>
      </c>
      <c r="J196" s="116"/>
      <c r="K196" s="136">
        <v>2358719</v>
      </c>
      <c r="L196" s="130"/>
      <c r="M196" s="116"/>
      <c r="N196" s="136">
        <v>0</v>
      </c>
      <c r="O196" s="130"/>
      <c r="P196" s="116"/>
      <c r="Q196" s="122">
        <v>0</v>
      </c>
      <c r="R196" s="116"/>
      <c r="S196" s="122">
        <v>0</v>
      </c>
      <c r="T196" s="116"/>
      <c r="U196" s="136">
        <v>2358719</v>
      </c>
      <c r="V196" s="130"/>
      <c r="W196" s="116"/>
      <c r="X196" s="136">
        <v>0</v>
      </c>
      <c r="Y196" s="130"/>
      <c r="Z196" s="116"/>
      <c r="AA196" s="116"/>
      <c r="AB196" s="55" t="s">
        <v>900</v>
      </c>
    </row>
    <row r="197" spans="1:28" ht="12.75" customHeight="1" x14ac:dyDescent="0.2">
      <c r="A197" s="134" t="s">
        <v>263</v>
      </c>
      <c r="B197" s="130"/>
      <c r="C197" s="135" t="s">
        <v>226</v>
      </c>
      <c r="D197" s="132"/>
      <c r="E197" s="132"/>
      <c r="F197" s="130"/>
      <c r="G197" s="122">
        <v>37587333</v>
      </c>
      <c r="H197" s="116"/>
      <c r="I197" s="122">
        <v>0</v>
      </c>
      <c r="J197" s="116"/>
      <c r="K197" s="136">
        <v>37587333</v>
      </c>
      <c r="L197" s="130"/>
      <c r="M197" s="116"/>
      <c r="N197" s="136">
        <v>0</v>
      </c>
      <c r="O197" s="130"/>
      <c r="P197" s="116"/>
      <c r="Q197" s="122">
        <v>0</v>
      </c>
      <c r="R197" s="116"/>
      <c r="S197" s="122">
        <v>0</v>
      </c>
      <c r="T197" s="116"/>
      <c r="U197" s="136">
        <v>37587333</v>
      </c>
      <c r="V197" s="130"/>
      <c r="W197" s="116"/>
      <c r="X197" s="136">
        <v>0</v>
      </c>
      <c r="Y197" s="130"/>
      <c r="Z197" s="116"/>
      <c r="AA197" s="116"/>
      <c r="AB197" s="55" t="s">
        <v>900</v>
      </c>
    </row>
    <row r="198" spans="1:28" ht="12.75" customHeight="1" x14ac:dyDescent="0.2">
      <c r="A198" s="134" t="s">
        <v>264</v>
      </c>
      <c r="B198" s="130"/>
      <c r="C198" s="135" t="s">
        <v>230</v>
      </c>
      <c r="D198" s="132"/>
      <c r="E198" s="132"/>
      <c r="F198" s="130"/>
      <c r="G198" s="122">
        <v>3658477</v>
      </c>
      <c r="H198" s="116"/>
      <c r="I198" s="122">
        <v>0</v>
      </c>
      <c r="J198" s="116"/>
      <c r="K198" s="136">
        <v>3658477</v>
      </c>
      <c r="L198" s="130"/>
      <c r="M198" s="116"/>
      <c r="N198" s="136">
        <v>0</v>
      </c>
      <c r="O198" s="130"/>
      <c r="P198" s="116"/>
      <c r="Q198" s="122">
        <v>0</v>
      </c>
      <c r="R198" s="116"/>
      <c r="S198" s="122">
        <v>0</v>
      </c>
      <c r="T198" s="116"/>
      <c r="U198" s="136">
        <v>3658477</v>
      </c>
      <c r="V198" s="130"/>
      <c r="W198" s="116"/>
      <c r="X198" s="136">
        <v>0</v>
      </c>
      <c r="Y198" s="130"/>
      <c r="Z198" s="116"/>
      <c r="AA198" s="116"/>
      <c r="AB198" s="55" t="s">
        <v>903</v>
      </c>
    </row>
    <row r="199" spans="1:28" ht="12.75" customHeight="1" x14ac:dyDescent="0.2">
      <c r="A199" s="134" t="s">
        <v>265</v>
      </c>
      <c r="B199" s="130"/>
      <c r="C199" s="135" t="s">
        <v>232</v>
      </c>
      <c r="D199" s="132"/>
      <c r="E199" s="132"/>
      <c r="F199" s="130"/>
      <c r="G199" s="122">
        <v>28356145</v>
      </c>
      <c r="H199" s="116"/>
      <c r="I199" s="122">
        <v>0</v>
      </c>
      <c r="J199" s="116"/>
      <c r="K199" s="136">
        <v>28356145</v>
      </c>
      <c r="L199" s="130"/>
      <c r="M199" s="116"/>
      <c r="N199" s="136">
        <v>0</v>
      </c>
      <c r="O199" s="130"/>
      <c r="P199" s="116"/>
      <c r="Q199" s="122">
        <v>0</v>
      </c>
      <c r="R199" s="116"/>
      <c r="S199" s="122">
        <v>0</v>
      </c>
      <c r="T199" s="116"/>
      <c r="U199" s="136">
        <v>28356145</v>
      </c>
      <c r="V199" s="130"/>
      <c r="W199" s="116"/>
      <c r="X199" s="136">
        <v>0</v>
      </c>
      <c r="Y199" s="130"/>
      <c r="Z199" s="116"/>
      <c r="AA199" s="116"/>
      <c r="AB199" s="55" t="s">
        <v>903</v>
      </c>
    </row>
    <row r="200" spans="1:28" ht="12.75" customHeight="1" x14ac:dyDescent="0.2">
      <c r="A200" s="134" t="s">
        <v>266</v>
      </c>
      <c r="B200" s="130"/>
      <c r="C200" s="135" t="s">
        <v>267</v>
      </c>
      <c r="D200" s="132"/>
      <c r="E200" s="132"/>
      <c r="F200" s="130"/>
      <c r="G200" s="122">
        <v>42634315</v>
      </c>
      <c r="H200" s="116"/>
      <c r="I200" s="122">
        <v>0</v>
      </c>
      <c r="J200" s="116"/>
      <c r="K200" s="136">
        <v>42634315</v>
      </c>
      <c r="L200" s="130"/>
      <c r="M200" s="116"/>
      <c r="N200" s="136">
        <v>0</v>
      </c>
      <c r="O200" s="130"/>
      <c r="P200" s="116"/>
      <c r="Q200" s="122">
        <v>0</v>
      </c>
      <c r="R200" s="116"/>
      <c r="S200" s="122">
        <v>0</v>
      </c>
      <c r="T200" s="116"/>
      <c r="U200" s="136">
        <v>42634315</v>
      </c>
      <c r="V200" s="130"/>
      <c r="W200" s="116"/>
      <c r="X200" s="136">
        <v>0</v>
      </c>
      <c r="Y200" s="130"/>
      <c r="Z200" s="116"/>
      <c r="AA200" s="116"/>
      <c r="AB200" s="55" t="s">
        <v>903</v>
      </c>
    </row>
    <row r="201" spans="1:28" ht="12.75" customHeight="1" x14ac:dyDescent="0.2">
      <c r="A201" s="134" t="s">
        <v>1437</v>
      </c>
      <c r="B201" s="130"/>
      <c r="C201" s="135" t="s">
        <v>783</v>
      </c>
      <c r="D201" s="132"/>
      <c r="E201" s="132"/>
      <c r="F201" s="130"/>
      <c r="G201" s="122">
        <v>3225976</v>
      </c>
      <c r="H201" s="116"/>
      <c r="I201" s="122">
        <v>0</v>
      </c>
      <c r="J201" s="116"/>
      <c r="K201" s="136">
        <v>3225976</v>
      </c>
      <c r="L201" s="130"/>
      <c r="M201" s="116"/>
      <c r="N201" s="136">
        <v>0</v>
      </c>
      <c r="O201" s="130"/>
      <c r="P201" s="116"/>
      <c r="Q201" s="122">
        <v>0</v>
      </c>
      <c r="R201" s="116"/>
      <c r="S201" s="122">
        <v>0</v>
      </c>
      <c r="T201" s="116"/>
      <c r="U201" s="136">
        <v>3225976</v>
      </c>
      <c r="V201" s="130"/>
      <c r="W201" s="116"/>
      <c r="X201" s="136">
        <v>0</v>
      </c>
      <c r="Y201" s="130"/>
      <c r="Z201" s="116"/>
      <c r="AA201" s="116"/>
      <c r="AB201" s="55" t="s">
        <v>910</v>
      </c>
    </row>
    <row r="202" spans="1:28" ht="12.75" customHeight="1" x14ac:dyDescent="0.2">
      <c r="A202" s="134" t="s">
        <v>1418</v>
      </c>
      <c r="B202" s="130"/>
      <c r="C202" s="135" t="s">
        <v>236</v>
      </c>
      <c r="D202" s="132"/>
      <c r="E202" s="132"/>
      <c r="F202" s="130"/>
      <c r="G202" s="122">
        <v>268161</v>
      </c>
      <c r="H202" s="116"/>
      <c r="I202" s="122">
        <v>0</v>
      </c>
      <c r="J202" s="116"/>
      <c r="K202" s="136">
        <v>268161</v>
      </c>
      <c r="L202" s="130"/>
      <c r="M202" s="116"/>
      <c r="N202" s="136">
        <v>0</v>
      </c>
      <c r="O202" s="130"/>
      <c r="P202" s="116"/>
      <c r="Q202" s="122">
        <v>0</v>
      </c>
      <c r="R202" s="116"/>
      <c r="S202" s="122">
        <v>0</v>
      </c>
      <c r="T202" s="116"/>
      <c r="U202" s="136">
        <v>268161</v>
      </c>
      <c r="V202" s="130"/>
      <c r="W202" s="116"/>
      <c r="X202" s="136">
        <v>0</v>
      </c>
      <c r="Y202" s="130"/>
      <c r="Z202" s="116"/>
      <c r="AA202" s="116"/>
      <c r="AB202" s="55" t="s">
        <v>922</v>
      </c>
    </row>
    <row r="203" spans="1:28" s="2" customFormat="1" ht="12.75" customHeight="1" x14ac:dyDescent="0.2">
      <c r="A203" s="134" t="s">
        <v>1480</v>
      </c>
      <c r="B203" s="130"/>
      <c r="C203" s="135" t="s">
        <v>814</v>
      </c>
      <c r="D203" s="132"/>
      <c r="E203" s="132"/>
      <c r="F203" s="130"/>
      <c r="G203" s="122">
        <v>17588444</v>
      </c>
      <c r="H203" s="116"/>
      <c r="I203" s="122">
        <v>0</v>
      </c>
      <c r="J203" s="116"/>
      <c r="K203" s="136">
        <v>17588444</v>
      </c>
      <c r="L203" s="130"/>
      <c r="M203" s="116"/>
      <c r="N203" s="136">
        <v>0</v>
      </c>
      <c r="O203" s="130"/>
      <c r="P203" s="116"/>
      <c r="Q203" s="122">
        <v>0</v>
      </c>
      <c r="R203" s="116"/>
      <c r="S203" s="122">
        <v>0</v>
      </c>
      <c r="T203" s="116"/>
      <c r="U203" s="136">
        <v>17588444</v>
      </c>
      <c r="V203" s="130"/>
      <c r="W203" s="116"/>
      <c r="X203" s="136">
        <v>0</v>
      </c>
      <c r="Y203" s="130"/>
      <c r="Z203" s="116"/>
      <c r="AA203" s="116"/>
      <c r="AB203" s="55" t="s">
        <v>927</v>
      </c>
    </row>
    <row r="204" spans="1:28" s="2" customFormat="1" ht="12.75" customHeight="1" x14ac:dyDescent="0.2">
      <c r="A204" s="134" t="s">
        <v>1515</v>
      </c>
      <c r="B204" s="130"/>
      <c r="C204" s="135" t="s">
        <v>818</v>
      </c>
      <c r="D204" s="132"/>
      <c r="E204" s="132"/>
      <c r="F204" s="130"/>
      <c r="G204" s="122">
        <v>14962062</v>
      </c>
      <c r="H204" s="116"/>
      <c r="I204" s="122">
        <v>0</v>
      </c>
      <c r="J204" s="116"/>
      <c r="K204" s="136">
        <v>14962062</v>
      </c>
      <c r="L204" s="130"/>
      <c r="M204" s="116"/>
      <c r="N204" s="136">
        <v>0</v>
      </c>
      <c r="O204" s="130"/>
      <c r="P204" s="116"/>
      <c r="Q204" s="122">
        <v>0</v>
      </c>
      <c r="R204" s="116"/>
      <c r="S204" s="122">
        <v>0</v>
      </c>
      <c r="T204" s="116"/>
      <c r="U204" s="136">
        <v>14962062</v>
      </c>
      <c r="V204" s="130"/>
      <c r="W204" s="116"/>
      <c r="X204" s="136">
        <v>0</v>
      </c>
      <c r="Y204" s="130"/>
      <c r="Z204" s="116"/>
      <c r="AA204" s="116"/>
      <c r="AB204" s="55" t="s">
        <v>928</v>
      </c>
    </row>
    <row r="205" spans="1:28" s="2" customFormat="1" ht="12.75" customHeight="1" x14ac:dyDescent="0.2">
      <c r="A205" s="134" t="s">
        <v>1387</v>
      </c>
      <c r="B205" s="130"/>
      <c r="C205" s="135" t="s">
        <v>820</v>
      </c>
      <c r="D205" s="132"/>
      <c r="E205" s="132"/>
      <c r="F205" s="130"/>
      <c r="G205" s="122">
        <v>3423596</v>
      </c>
      <c r="H205" s="116"/>
      <c r="I205" s="122">
        <v>0</v>
      </c>
      <c r="J205" s="116"/>
      <c r="K205" s="136">
        <v>3423596</v>
      </c>
      <c r="L205" s="130"/>
      <c r="M205" s="116"/>
      <c r="N205" s="136">
        <v>0</v>
      </c>
      <c r="O205" s="130"/>
      <c r="P205" s="116"/>
      <c r="Q205" s="122">
        <v>0</v>
      </c>
      <c r="R205" s="116"/>
      <c r="S205" s="122">
        <v>0</v>
      </c>
      <c r="T205" s="116"/>
      <c r="U205" s="136">
        <v>3423596</v>
      </c>
      <c r="V205" s="130"/>
      <c r="W205" s="116"/>
      <c r="X205" s="136">
        <v>0</v>
      </c>
      <c r="Y205" s="130"/>
      <c r="Z205" s="116"/>
      <c r="AA205" s="116"/>
      <c r="AB205" s="55" t="s">
        <v>929</v>
      </c>
    </row>
    <row r="206" spans="1:28" s="2" customFormat="1" ht="12.75" customHeight="1" x14ac:dyDescent="0.2">
      <c r="A206" s="134" t="s">
        <v>1388</v>
      </c>
      <c r="B206" s="130"/>
      <c r="C206" s="135" t="s">
        <v>826</v>
      </c>
      <c r="D206" s="132"/>
      <c r="E206" s="132"/>
      <c r="F206" s="130"/>
      <c r="G206" s="122">
        <v>471600</v>
      </c>
      <c r="H206" s="116"/>
      <c r="I206" s="122">
        <v>0</v>
      </c>
      <c r="J206" s="116"/>
      <c r="K206" s="136">
        <v>471600</v>
      </c>
      <c r="L206" s="130"/>
      <c r="M206" s="116"/>
      <c r="N206" s="136">
        <v>0</v>
      </c>
      <c r="O206" s="130"/>
      <c r="P206" s="116"/>
      <c r="Q206" s="122">
        <v>0</v>
      </c>
      <c r="R206" s="116"/>
      <c r="S206" s="122">
        <v>0</v>
      </c>
      <c r="T206" s="116"/>
      <c r="U206" s="136">
        <v>471600</v>
      </c>
      <c r="V206" s="130"/>
      <c r="W206" s="116"/>
      <c r="X206" s="136">
        <v>0</v>
      </c>
      <c r="Y206" s="130"/>
      <c r="Z206" s="116"/>
      <c r="AA206" s="116"/>
      <c r="AB206" s="55" t="s">
        <v>932</v>
      </c>
    </row>
    <row r="207" spans="1:28" s="2" customFormat="1" ht="12.75" customHeight="1" x14ac:dyDescent="0.2">
      <c r="A207" s="134" t="s">
        <v>268</v>
      </c>
      <c r="B207" s="130"/>
      <c r="C207" s="135" t="s">
        <v>269</v>
      </c>
      <c r="D207" s="132"/>
      <c r="E207" s="132"/>
      <c r="F207" s="130"/>
      <c r="G207" s="122">
        <v>27023518</v>
      </c>
      <c r="H207" s="116"/>
      <c r="I207" s="122">
        <v>0</v>
      </c>
      <c r="J207" s="116"/>
      <c r="K207" s="136">
        <v>27023518</v>
      </c>
      <c r="L207" s="130"/>
      <c r="M207" s="116"/>
      <c r="N207" s="136">
        <v>0</v>
      </c>
      <c r="O207" s="130"/>
      <c r="P207" s="116"/>
      <c r="Q207" s="122">
        <v>0</v>
      </c>
      <c r="R207" s="116"/>
      <c r="S207" s="122">
        <v>0</v>
      </c>
      <c r="T207" s="116"/>
      <c r="U207" s="136">
        <v>27023518</v>
      </c>
      <c r="V207" s="130"/>
      <c r="W207" s="116"/>
      <c r="X207" s="136">
        <v>0</v>
      </c>
      <c r="Y207" s="130"/>
      <c r="Z207" s="116"/>
      <c r="AA207" s="116"/>
      <c r="AB207" s="55" t="s">
        <v>935</v>
      </c>
    </row>
    <row r="208" spans="1:28" s="2" customFormat="1" ht="12.75" customHeight="1" x14ac:dyDescent="0.2">
      <c r="A208" s="134" t="s">
        <v>270</v>
      </c>
      <c r="B208" s="130"/>
      <c r="C208" s="135" t="s">
        <v>271</v>
      </c>
      <c r="D208" s="132"/>
      <c r="E208" s="132"/>
      <c r="F208" s="130"/>
      <c r="G208" s="122">
        <v>54901928</v>
      </c>
      <c r="H208" s="116"/>
      <c r="I208" s="122">
        <v>0</v>
      </c>
      <c r="J208" s="116"/>
      <c r="K208" s="136">
        <v>54901928</v>
      </c>
      <c r="L208" s="130"/>
      <c r="M208" s="116"/>
      <c r="N208" s="136">
        <v>0</v>
      </c>
      <c r="O208" s="130"/>
      <c r="P208" s="116"/>
      <c r="Q208" s="122">
        <v>0</v>
      </c>
      <c r="R208" s="116"/>
      <c r="S208" s="122">
        <v>0</v>
      </c>
      <c r="T208" s="116"/>
      <c r="U208" s="136">
        <v>54901928</v>
      </c>
      <c r="V208" s="130"/>
      <c r="W208" s="116"/>
      <c r="X208" s="136">
        <v>0</v>
      </c>
      <c r="Y208" s="130"/>
      <c r="Z208" s="116"/>
      <c r="AA208" s="116"/>
      <c r="AB208" s="55" t="s">
        <v>955</v>
      </c>
    </row>
    <row r="209" spans="1:28" s="2" customFormat="1" ht="12.75" customHeight="1" x14ac:dyDescent="0.2">
      <c r="A209" s="134" t="s">
        <v>272</v>
      </c>
      <c r="B209" s="130"/>
      <c r="C209" s="135" t="s">
        <v>273</v>
      </c>
      <c r="D209" s="132"/>
      <c r="E209" s="132"/>
      <c r="F209" s="130"/>
      <c r="G209" s="122">
        <v>5953770</v>
      </c>
      <c r="H209" s="116"/>
      <c r="I209" s="122">
        <v>0</v>
      </c>
      <c r="J209" s="116"/>
      <c r="K209" s="136">
        <v>5953770</v>
      </c>
      <c r="L209" s="130"/>
      <c r="M209" s="116"/>
      <c r="N209" s="136">
        <v>0</v>
      </c>
      <c r="O209" s="130"/>
      <c r="P209" s="116"/>
      <c r="Q209" s="122">
        <v>0</v>
      </c>
      <c r="R209" s="116"/>
      <c r="S209" s="122">
        <v>0</v>
      </c>
      <c r="T209" s="116"/>
      <c r="U209" s="136">
        <v>5953770</v>
      </c>
      <c r="V209" s="130"/>
      <c r="W209" s="116"/>
      <c r="X209" s="136">
        <v>0</v>
      </c>
      <c r="Y209" s="130"/>
      <c r="Z209" s="116"/>
      <c r="AA209" s="116"/>
      <c r="AB209" s="55" t="s">
        <v>955</v>
      </c>
    </row>
    <row r="210" spans="1:28" s="2" customFormat="1" ht="12.75" customHeight="1" x14ac:dyDescent="0.2">
      <c r="A210" s="134" t="s">
        <v>274</v>
      </c>
      <c r="B210" s="130"/>
      <c r="C210" s="135" t="s">
        <v>275</v>
      </c>
      <c r="D210" s="132"/>
      <c r="E210" s="132"/>
      <c r="F210" s="130"/>
      <c r="G210" s="122">
        <v>2025590</v>
      </c>
      <c r="H210" s="116"/>
      <c r="I210" s="122">
        <v>0</v>
      </c>
      <c r="J210" s="116"/>
      <c r="K210" s="136">
        <v>2025590</v>
      </c>
      <c r="L210" s="130"/>
      <c r="M210" s="116"/>
      <c r="N210" s="136">
        <v>0</v>
      </c>
      <c r="O210" s="130"/>
      <c r="P210" s="116"/>
      <c r="Q210" s="122">
        <v>0</v>
      </c>
      <c r="R210" s="116"/>
      <c r="S210" s="122">
        <v>0</v>
      </c>
      <c r="T210" s="116"/>
      <c r="U210" s="136">
        <v>2025590</v>
      </c>
      <c r="V210" s="130"/>
      <c r="W210" s="116"/>
      <c r="X210" s="136">
        <v>0</v>
      </c>
      <c r="Y210" s="130"/>
      <c r="Z210" s="116"/>
      <c r="AA210" s="116"/>
      <c r="AB210" s="55" t="s">
        <v>957</v>
      </c>
    </row>
    <row r="211" spans="1:28" s="2" customFormat="1" ht="12.75" customHeight="1" x14ac:dyDescent="0.2">
      <c r="A211" s="134" t="s">
        <v>276</v>
      </c>
      <c r="B211" s="130"/>
      <c r="C211" s="135" t="s">
        <v>277</v>
      </c>
      <c r="D211" s="132"/>
      <c r="E211" s="132"/>
      <c r="F211" s="130"/>
      <c r="G211" s="122">
        <v>696000</v>
      </c>
      <c r="H211" s="116"/>
      <c r="I211" s="122">
        <v>0</v>
      </c>
      <c r="J211" s="116"/>
      <c r="K211" s="136">
        <v>696000</v>
      </c>
      <c r="L211" s="130"/>
      <c r="M211" s="116"/>
      <c r="N211" s="136">
        <v>0</v>
      </c>
      <c r="O211" s="130"/>
      <c r="P211" s="116"/>
      <c r="Q211" s="122">
        <v>0</v>
      </c>
      <c r="R211" s="116"/>
      <c r="S211" s="122">
        <v>0</v>
      </c>
      <c r="T211" s="116"/>
      <c r="U211" s="136">
        <v>696000</v>
      </c>
      <c r="V211" s="130"/>
      <c r="W211" s="116"/>
      <c r="X211" s="136">
        <v>0</v>
      </c>
      <c r="Y211" s="130"/>
      <c r="Z211" s="116"/>
      <c r="AA211" s="116"/>
      <c r="AB211" s="55" t="s">
        <v>957</v>
      </c>
    </row>
    <row r="212" spans="1:28" s="2" customFormat="1" ht="12.75" customHeight="1" x14ac:dyDescent="0.2">
      <c r="A212" s="134" t="s">
        <v>1481</v>
      </c>
      <c r="B212" s="130"/>
      <c r="C212" s="135" t="s">
        <v>1482</v>
      </c>
      <c r="D212" s="132"/>
      <c r="E212" s="132"/>
      <c r="F212" s="130"/>
      <c r="G212" s="122">
        <v>7300000</v>
      </c>
      <c r="H212" s="116"/>
      <c r="I212" s="122">
        <v>0</v>
      </c>
      <c r="J212" s="116"/>
      <c r="K212" s="136">
        <v>7300000</v>
      </c>
      <c r="L212" s="130"/>
      <c r="M212" s="116"/>
      <c r="N212" s="136">
        <v>0</v>
      </c>
      <c r="O212" s="130"/>
      <c r="P212" s="116"/>
      <c r="Q212" s="122">
        <v>0</v>
      </c>
      <c r="R212" s="116"/>
      <c r="S212" s="122">
        <v>0</v>
      </c>
      <c r="T212" s="116"/>
      <c r="U212" s="136">
        <v>7300000</v>
      </c>
      <c r="V212" s="130"/>
      <c r="W212" s="116"/>
      <c r="X212" s="136">
        <v>0</v>
      </c>
      <c r="Y212" s="130"/>
      <c r="Z212" s="116"/>
      <c r="AA212" s="116"/>
      <c r="AB212" s="55" t="s">
        <v>957</v>
      </c>
    </row>
    <row r="213" spans="1:28" s="2" customFormat="1" ht="12.75" customHeight="1" x14ac:dyDescent="0.2">
      <c r="A213" s="134" t="s">
        <v>1389</v>
      </c>
      <c r="B213" s="130"/>
      <c r="C213" s="135" t="s">
        <v>1390</v>
      </c>
      <c r="D213" s="132"/>
      <c r="E213" s="132"/>
      <c r="F213" s="130"/>
      <c r="G213" s="122">
        <v>206367</v>
      </c>
      <c r="H213" s="116"/>
      <c r="I213" s="122">
        <v>0</v>
      </c>
      <c r="J213" s="116"/>
      <c r="K213" s="136">
        <v>206367</v>
      </c>
      <c r="L213" s="130"/>
      <c r="M213" s="116"/>
      <c r="N213" s="136">
        <v>0</v>
      </c>
      <c r="O213" s="130"/>
      <c r="P213" s="116"/>
      <c r="Q213" s="122">
        <v>0</v>
      </c>
      <c r="R213" s="116"/>
      <c r="S213" s="122">
        <v>0</v>
      </c>
      <c r="T213" s="116"/>
      <c r="U213" s="136">
        <v>206367</v>
      </c>
      <c r="V213" s="130"/>
      <c r="W213" s="116"/>
      <c r="X213" s="136">
        <v>0</v>
      </c>
      <c r="Y213" s="130"/>
      <c r="Z213" s="116"/>
      <c r="AA213" s="116"/>
      <c r="AB213" s="55" t="s">
        <v>957</v>
      </c>
    </row>
    <row r="214" spans="1:28" s="2" customFormat="1" ht="12.75" customHeight="1" x14ac:dyDescent="0.2">
      <c r="A214" s="134" t="s">
        <v>1403</v>
      </c>
      <c r="B214" s="130"/>
      <c r="C214" s="135" t="s">
        <v>1404</v>
      </c>
      <c r="D214" s="132"/>
      <c r="E214" s="132"/>
      <c r="F214" s="130"/>
      <c r="G214" s="122">
        <v>6173652</v>
      </c>
      <c r="H214" s="116"/>
      <c r="I214" s="122">
        <v>0</v>
      </c>
      <c r="J214" s="116"/>
      <c r="K214" s="136">
        <v>6173652</v>
      </c>
      <c r="L214" s="130"/>
      <c r="M214" s="116"/>
      <c r="N214" s="136">
        <v>0</v>
      </c>
      <c r="O214" s="130"/>
      <c r="P214" s="116"/>
      <c r="Q214" s="122">
        <v>0</v>
      </c>
      <c r="R214" s="116"/>
      <c r="S214" s="122">
        <v>0</v>
      </c>
      <c r="T214" s="116"/>
      <c r="U214" s="136">
        <v>6173652</v>
      </c>
      <c r="V214" s="130"/>
      <c r="W214" s="116"/>
      <c r="X214" s="136">
        <v>0</v>
      </c>
      <c r="Y214" s="130"/>
      <c r="Z214" s="116"/>
      <c r="AA214" s="116"/>
      <c r="AB214" s="55" t="s">
        <v>957</v>
      </c>
    </row>
    <row r="215" spans="1:28" s="2" customFormat="1" ht="12.75" customHeight="1" x14ac:dyDescent="0.2">
      <c r="A215" s="134" t="s">
        <v>1483</v>
      </c>
      <c r="B215" s="130"/>
      <c r="C215" s="135" t="s">
        <v>1484</v>
      </c>
      <c r="D215" s="132"/>
      <c r="E215" s="132"/>
      <c r="F215" s="130"/>
      <c r="G215" s="122">
        <v>5586544</v>
      </c>
      <c r="H215" s="116"/>
      <c r="I215" s="122">
        <v>0</v>
      </c>
      <c r="J215" s="116"/>
      <c r="K215" s="136">
        <v>5586544</v>
      </c>
      <c r="L215" s="130"/>
      <c r="M215" s="116"/>
      <c r="N215" s="136">
        <v>0</v>
      </c>
      <c r="O215" s="130"/>
      <c r="P215" s="116"/>
      <c r="Q215" s="122">
        <v>0</v>
      </c>
      <c r="R215" s="116"/>
      <c r="S215" s="122">
        <v>0</v>
      </c>
      <c r="T215" s="116"/>
      <c r="U215" s="136">
        <v>5586544</v>
      </c>
      <c r="V215" s="130"/>
      <c r="W215" s="116"/>
      <c r="X215" s="136">
        <v>0</v>
      </c>
      <c r="Y215" s="130"/>
      <c r="Z215" s="116"/>
      <c r="AA215" s="116"/>
      <c r="AB215" s="55" t="s">
        <v>957</v>
      </c>
    </row>
    <row r="216" spans="1:28" s="2" customFormat="1" ht="12.75" customHeight="1" x14ac:dyDescent="0.2">
      <c r="A216" s="134" t="s">
        <v>1405</v>
      </c>
      <c r="B216" s="130"/>
      <c r="C216" s="135" t="s">
        <v>1406</v>
      </c>
      <c r="D216" s="132"/>
      <c r="E216" s="132"/>
      <c r="F216" s="130"/>
      <c r="G216" s="122">
        <v>4603526</v>
      </c>
      <c r="H216" s="116"/>
      <c r="I216" s="122">
        <v>0</v>
      </c>
      <c r="J216" s="116"/>
      <c r="K216" s="136">
        <v>4603526</v>
      </c>
      <c r="L216" s="130"/>
      <c r="M216" s="116"/>
      <c r="N216" s="136">
        <v>0</v>
      </c>
      <c r="O216" s="130"/>
      <c r="P216" s="116"/>
      <c r="Q216" s="122">
        <v>0</v>
      </c>
      <c r="R216" s="116"/>
      <c r="S216" s="122">
        <v>0</v>
      </c>
      <c r="T216" s="116"/>
      <c r="U216" s="136">
        <v>4603526</v>
      </c>
      <c r="V216" s="130"/>
      <c r="W216" s="116"/>
      <c r="X216" s="136">
        <v>0</v>
      </c>
      <c r="Y216" s="130"/>
      <c r="Z216" s="116"/>
      <c r="AA216" s="116"/>
      <c r="AB216" s="55" t="s">
        <v>957</v>
      </c>
    </row>
    <row r="217" spans="1:28" s="2" customFormat="1" ht="12.75" customHeight="1" x14ac:dyDescent="0.2">
      <c r="A217" s="134" t="s">
        <v>278</v>
      </c>
      <c r="B217" s="130"/>
      <c r="C217" s="135" t="s">
        <v>279</v>
      </c>
      <c r="D217" s="132"/>
      <c r="E217" s="132"/>
      <c r="F217" s="130"/>
      <c r="G217" s="122">
        <v>2365884</v>
      </c>
      <c r="H217" s="116"/>
      <c r="I217" s="122">
        <v>0</v>
      </c>
      <c r="J217" s="116"/>
      <c r="K217" s="136">
        <v>2365884</v>
      </c>
      <c r="L217" s="130"/>
      <c r="M217" s="116"/>
      <c r="N217" s="136">
        <v>0</v>
      </c>
      <c r="O217" s="130"/>
      <c r="P217" s="116"/>
      <c r="Q217" s="122">
        <v>0</v>
      </c>
      <c r="R217" s="116"/>
      <c r="S217" s="122">
        <v>0</v>
      </c>
      <c r="T217" s="116"/>
      <c r="U217" s="136">
        <v>2365884</v>
      </c>
      <c r="V217" s="130"/>
      <c r="W217" s="116"/>
      <c r="X217" s="136">
        <v>0</v>
      </c>
      <c r="Y217" s="130"/>
      <c r="Z217" s="116"/>
      <c r="AA217" s="116"/>
      <c r="AB217" s="55" t="s">
        <v>957</v>
      </c>
    </row>
    <row r="218" spans="1:28" s="2" customFormat="1" ht="12.75" customHeight="1" x14ac:dyDescent="0.2">
      <c r="A218" s="134" t="s">
        <v>280</v>
      </c>
      <c r="B218" s="130"/>
      <c r="C218" s="135" t="s">
        <v>281</v>
      </c>
      <c r="D218" s="132"/>
      <c r="E218" s="132"/>
      <c r="F218" s="130"/>
      <c r="G218" s="122">
        <v>251997</v>
      </c>
      <c r="H218" s="116"/>
      <c r="I218" s="122">
        <v>0</v>
      </c>
      <c r="J218" s="116"/>
      <c r="K218" s="136">
        <v>251997</v>
      </c>
      <c r="L218" s="130"/>
      <c r="M218" s="116"/>
      <c r="N218" s="136">
        <v>0</v>
      </c>
      <c r="O218" s="130"/>
      <c r="P218" s="116"/>
      <c r="Q218" s="122">
        <v>0</v>
      </c>
      <c r="R218" s="116"/>
      <c r="S218" s="122">
        <v>0</v>
      </c>
      <c r="T218" s="116"/>
      <c r="U218" s="136">
        <v>251997</v>
      </c>
      <c r="V218" s="130"/>
      <c r="W218" s="116"/>
      <c r="X218" s="136">
        <v>0</v>
      </c>
      <c r="Y218" s="130"/>
      <c r="Z218" s="116"/>
      <c r="AA218" s="116"/>
      <c r="AB218" s="55" t="s">
        <v>957</v>
      </c>
    </row>
    <row r="219" spans="1:28" s="2" customFormat="1" ht="12.75" customHeight="1" x14ac:dyDescent="0.2">
      <c r="A219" s="134" t="s">
        <v>282</v>
      </c>
      <c r="B219" s="130"/>
      <c r="C219" s="135" t="s">
        <v>283</v>
      </c>
      <c r="D219" s="132"/>
      <c r="E219" s="132"/>
      <c r="F219" s="130"/>
      <c r="G219" s="122">
        <v>77119</v>
      </c>
      <c r="H219" s="116"/>
      <c r="I219" s="122">
        <v>0</v>
      </c>
      <c r="J219" s="116"/>
      <c r="K219" s="136">
        <v>77119</v>
      </c>
      <c r="L219" s="130"/>
      <c r="M219" s="116"/>
      <c r="N219" s="136">
        <v>0</v>
      </c>
      <c r="O219" s="130"/>
      <c r="P219" s="116"/>
      <c r="Q219" s="122">
        <v>0</v>
      </c>
      <c r="R219" s="116"/>
      <c r="S219" s="122">
        <v>0</v>
      </c>
      <c r="T219" s="116"/>
      <c r="U219" s="136">
        <v>77119</v>
      </c>
      <c r="V219" s="130"/>
      <c r="W219" s="116"/>
      <c r="X219" s="136">
        <v>0</v>
      </c>
      <c r="Y219" s="130"/>
      <c r="Z219" s="116"/>
      <c r="AA219" s="116"/>
      <c r="AB219" s="55" t="s">
        <v>957</v>
      </c>
    </row>
    <row r="220" spans="1:28" s="2" customFormat="1" ht="12.75" customHeight="1" x14ac:dyDescent="0.2">
      <c r="A220" s="134" t="s">
        <v>1407</v>
      </c>
      <c r="B220" s="130"/>
      <c r="C220" s="135" t="s">
        <v>1408</v>
      </c>
      <c r="D220" s="132"/>
      <c r="E220" s="132"/>
      <c r="F220" s="130"/>
      <c r="G220" s="122">
        <v>777348</v>
      </c>
      <c r="H220" s="116"/>
      <c r="I220" s="122">
        <v>0</v>
      </c>
      <c r="J220" s="116"/>
      <c r="K220" s="136">
        <v>777348</v>
      </c>
      <c r="L220" s="130"/>
      <c r="M220" s="116"/>
      <c r="N220" s="136">
        <v>0</v>
      </c>
      <c r="O220" s="130"/>
      <c r="P220" s="116"/>
      <c r="Q220" s="122">
        <v>0</v>
      </c>
      <c r="R220" s="116"/>
      <c r="S220" s="122">
        <v>0</v>
      </c>
      <c r="T220" s="116"/>
      <c r="U220" s="136">
        <v>777348</v>
      </c>
      <c r="V220" s="130"/>
      <c r="W220" s="116"/>
      <c r="X220" s="136">
        <v>0</v>
      </c>
      <c r="Y220" s="130"/>
      <c r="Z220" s="116"/>
      <c r="AA220" s="116"/>
      <c r="AB220" s="55" t="s">
        <v>957</v>
      </c>
    </row>
    <row r="221" spans="1:28" s="2" customFormat="1" ht="12.75" customHeight="1" x14ac:dyDescent="0.2">
      <c r="A221" s="134" t="s">
        <v>1485</v>
      </c>
      <c r="B221" s="130"/>
      <c r="C221" s="135" t="s">
        <v>1486</v>
      </c>
      <c r="D221" s="132"/>
      <c r="E221" s="132"/>
      <c r="F221" s="130"/>
      <c r="G221" s="122">
        <v>76528</v>
      </c>
      <c r="H221" s="116"/>
      <c r="I221" s="122">
        <v>0</v>
      </c>
      <c r="J221" s="116"/>
      <c r="K221" s="136">
        <v>76528</v>
      </c>
      <c r="L221" s="130"/>
      <c r="M221" s="116"/>
      <c r="N221" s="136">
        <v>0</v>
      </c>
      <c r="O221" s="130"/>
      <c r="P221" s="116"/>
      <c r="Q221" s="122">
        <v>0</v>
      </c>
      <c r="R221" s="116"/>
      <c r="S221" s="122">
        <v>0</v>
      </c>
      <c r="T221" s="116"/>
      <c r="U221" s="136">
        <v>76528</v>
      </c>
      <c r="V221" s="130"/>
      <c r="W221" s="116"/>
      <c r="X221" s="136">
        <v>0</v>
      </c>
      <c r="Y221" s="130"/>
      <c r="Z221" s="116"/>
      <c r="AA221" s="116"/>
      <c r="AB221" s="55" t="s">
        <v>957</v>
      </c>
    </row>
    <row r="222" spans="1:28" s="2" customFormat="1" ht="12.75" customHeight="1" x14ac:dyDescent="0.2">
      <c r="A222" s="134" t="s">
        <v>1391</v>
      </c>
      <c r="B222" s="130"/>
      <c r="C222" s="135" t="s">
        <v>1392</v>
      </c>
      <c r="D222" s="132"/>
      <c r="E222" s="132"/>
      <c r="F222" s="130"/>
      <c r="G222" s="122">
        <v>1937855</v>
      </c>
      <c r="H222" s="116"/>
      <c r="I222" s="122">
        <v>1291</v>
      </c>
      <c r="J222" s="116"/>
      <c r="K222" s="136">
        <v>1936564</v>
      </c>
      <c r="L222" s="130"/>
      <c r="M222" s="116"/>
      <c r="N222" s="136">
        <v>0</v>
      </c>
      <c r="O222" s="130"/>
      <c r="P222" s="116"/>
      <c r="Q222" s="122">
        <v>0</v>
      </c>
      <c r="R222" s="116"/>
      <c r="S222" s="122">
        <v>0</v>
      </c>
      <c r="T222" s="116"/>
      <c r="U222" s="136">
        <v>1936564</v>
      </c>
      <c r="V222" s="130"/>
      <c r="W222" s="116"/>
      <c r="X222" s="136">
        <v>0</v>
      </c>
      <c r="Y222" s="130"/>
      <c r="Z222" s="116"/>
      <c r="AA222" s="116"/>
      <c r="AB222" s="55" t="s">
        <v>978</v>
      </c>
    </row>
    <row r="223" spans="1:28" s="2" customFormat="1" ht="12.75" customHeight="1" x14ac:dyDescent="0.2">
      <c r="A223" s="134" t="s">
        <v>1516</v>
      </c>
      <c r="B223" s="130"/>
      <c r="C223" s="135" t="s">
        <v>987</v>
      </c>
      <c r="D223" s="132"/>
      <c r="E223" s="132"/>
      <c r="F223" s="130"/>
      <c r="G223" s="122">
        <v>6836717</v>
      </c>
      <c r="H223" s="116"/>
      <c r="I223" s="122">
        <v>0</v>
      </c>
      <c r="J223" s="116"/>
      <c r="K223" s="136">
        <v>6836717</v>
      </c>
      <c r="L223" s="130"/>
      <c r="M223" s="116"/>
      <c r="N223" s="136">
        <v>0</v>
      </c>
      <c r="O223" s="130"/>
      <c r="P223" s="116"/>
      <c r="Q223" s="122">
        <v>0</v>
      </c>
      <c r="R223" s="116"/>
      <c r="S223" s="122">
        <v>0</v>
      </c>
      <c r="T223" s="116"/>
      <c r="U223" s="136">
        <v>6836717</v>
      </c>
      <c r="V223" s="130"/>
      <c r="W223" s="116"/>
      <c r="X223" s="136">
        <v>0</v>
      </c>
      <c r="Y223" s="130"/>
      <c r="Z223" s="116"/>
      <c r="AA223" s="116"/>
      <c r="AB223" s="123" t="s">
        <v>986</v>
      </c>
    </row>
    <row r="224" spans="1:28" s="2" customFormat="1" ht="12.75" customHeight="1" x14ac:dyDescent="0.2">
      <c r="A224" s="134" t="s">
        <v>1360</v>
      </c>
      <c r="B224" s="130"/>
      <c r="C224" s="135" t="s">
        <v>1359</v>
      </c>
      <c r="D224" s="132"/>
      <c r="E224" s="132"/>
      <c r="F224" s="130"/>
      <c r="G224" s="122">
        <v>2400000</v>
      </c>
      <c r="H224" s="116"/>
      <c r="I224" s="122">
        <v>0</v>
      </c>
      <c r="J224" s="116"/>
      <c r="K224" s="136">
        <v>2400000</v>
      </c>
      <c r="L224" s="130"/>
      <c r="M224" s="116"/>
      <c r="N224" s="136">
        <v>0</v>
      </c>
      <c r="O224" s="130"/>
      <c r="P224" s="116"/>
      <c r="Q224" s="122">
        <v>0</v>
      </c>
      <c r="R224" s="116"/>
      <c r="S224" s="122">
        <v>0</v>
      </c>
      <c r="T224" s="116"/>
      <c r="U224" s="136">
        <v>2400000</v>
      </c>
      <c r="V224" s="130"/>
      <c r="W224" s="116"/>
      <c r="X224" s="136">
        <v>0</v>
      </c>
      <c r="Y224" s="130"/>
      <c r="Z224" s="116"/>
      <c r="AA224" s="116"/>
      <c r="AB224" s="55" t="s">
        <v>992</v>
      </c>
    </row>
    <row r="225" spans="1:28" s="2" customFormat="1" ht="12.75" customHeight="1" x14ac:dyDescent="0.2">
      <c r="A225" s="134" t="s">
        <v>1489</v>
      </c>
      <c r="B225" s="130"/>
      <c r="C225" s="135" t="s">
        <v>1490</v>
      </c>
      <c r="D225" s="132"/>
      <c r="E225" s="132"/>
      <c r="F225" s="130"/>
      <c r="G225" s="122">
        <v>300000</v>
      </c>
      <c r="H225" s="116"/>
      <c r="I225" s="122">
        <v>0</v>
      </c>
      <c r="J225" s="116"/>
      <c r="K225" s="136">
        <v>300000</v>
      </c>
      <c r="L225" s="130"/>
      <c r="M225" s="116"/>
      <c r="N225" s="136">
        <v>0</v>
      </c>
      <c r="O225" s="130"/>
      <c r="P225" s="116"/>
      <c r="Q225" s="122">
        <v>0</v>
      </c>
      <c r="R225" s="116"/>
      <c r="S225" s="122">
        <v>0</v>
      </c>
      <c r="T225" s="116"/>
      <c r="U225" s="136">
        <v>300000</v>
      </c>
      <c r="V225" s="130"/>
      <c r="W225" s="116"/>
      <c r="X225" s="136">
        <v>0</v>
      </c>
      <c r="Y225" s="130"/>
      <c r="Z225" s="116"/>
      <c r="AA225" s="116"/>
      <c r="AB225" s="55" t="s">
        <v>996</v>
      </c>
    </row>
    <row r="226" spans="1:28" s="2" customFormat="1" ht="12.75" customHeight="1" x14ac:dyDescent="0.2">
      <c r="A226" s="134" t="s">
        <v>1358</v>
      </c>
      <c r="B226" s="130"/>
      <c r="C226" s="135" t="s">
        <v>1003</v>
      </c>
      <c r="D226" s="132"/>
      <c r="E226" s="132"/>
      <c r="F226" s="130"/>
      <c r="G226" s="122">
        <v>26658100</v>
      </c>
      <c r="H226" s="116"/>
      <c r="I226" s="122">
        <v>65324</v>
      </c>
      <c r="J226" s="116"/>
      <c r="K226" s="136">
        <v>26592776</v>
      </c>
      <c r="L226" s="130"/>
      <c r="M226" s="116"/>
      <c r="N226" s="136">
        <v>0</v>
      </c>
      <c r="O226" s="130"/>
      <c r="P226" s="116"/>
      <c r="Q226" s="122">
        <v>0</v>
      </c>
      <c r="R226" s="116"/>
      <c r="S226" s="122">
        <v>0</v>
      </c>
      <c r="T226" s="116"/>
      <c r="U226" s="136">
        <v>26592776</v>
      </c>
      <c r="V226" s="130"/>
      <c r="W226" s="116"/>
      <c r="X226" s="136">
        <v>0</v>
      </c>
      <c r="Y226" s="130"/>
      <c r="Z226" s="116"/>
      <c r="AA226" s="116"/>
      <c r="AB226" s="55" t="s">
        <v>1002</v>
      </c>
    </row>
    <row r="227" spans="1:28" s="2" customFormat="1" ht="12.75" customHeight="1" x14ac:dyDescent="0.2">
      <c r="A227" s="134" t="s">
        <v>284</v>
      </c>
      <c r="B227" s="130"/>
      <c r="C227" s="135" t="s">
        <v>285</v>
      </c>
      <c r="D227" s="132"/>
      <c r="E227" s="132"/>
      <c r="F227" s="130"/>
      <c r="G227" s="122">
        <v>47469740</v>
      </c>
      <c r="H227" s="116"/>
      <c r="I227" s="122">
        <v>46244</v>
      </c>
      <c r="J227" s="116"/>
      <c r="K227" s="136">
        <v>47423496</v>
      </c>
      <c r="L227" s="130"/>
      <c r="M227" s="116"/>
      <c r="N227" s="136">
        <v>0</v>
      </c>
      <c r="O227" s="130"/>
      <c r="P227" s="116"/>
      <c r="Q227" s="122">
        <v>0</v>
      </c>
      <c r="R227" s="116"/>
      <c r="S227" s="122">
        <v>0</v>
      </c>
      <c r="T227" s="116"/>
      <c r="U227" s="136">
        <v>47423496</v>
      </c>
      <c r="V227" s="130"/>
      <c r="W227" s="116"/>
      <c r="X227" s="136">
        <v>0</v>
      </c>
      <c r="Y227" s="130"/>
      <c r="Z227" s="116"/>
      <c r="AA227" s="116"/>
      <c r="AB227" s="55" t="s">
        <v>1004</v>
      </c>
    </row>
    <row r="228" spans="1:28" s="2" customFormat="1" ht="12.75" customHeight="1" x14ac:dyDescent="0.2">
      <c r="A228" s="134" t="s">
        <v>1419</v>
      </c>
      <c r="B228" s="130"/>
      <c r="C228" s="135" t="s">
        <v>1008</v>
      </c>
      <c r="D228" s="132"/>
      <c r="E228" s="132"/>
      <c r="F228" s="130"/>
      <c r="G228" s="122">
        <v>17914</v>
      </c>
      <c r="H228" s="116"/>
      <c r="I228" s="122">
        <v>0</v>
      </c>
      <c r="J228" s="116"/>
      <c r="K228" s="136">
        <v>17914</v>
      </c>
      <c r="L228" s="130"/>
      <c r="M228" s="116"/>
      <c r="N228" s="136">
        <v>0</v>
      </c>
      <c r="O228" s="130"/>
      <c r="P228" s="116"/>
      <c r="Q228" s="122">
        <v>0</v>
      </c>
      <c r="R228" s="116"/>
      <c r="S228" s="122">
        <v>0</v>
      </c>
      <c r="T228" s="116"/>
      <c r="U228" s="136">
        <v>17914</v>
      </c>
      <c r="V228" s="130"/>
      <c r="W228" s="116"/>
      <c r="X228" s="136">
        <v>0</v>
      </c>
      <c r="Y228" s="130"/>
      <c r="Z228" s="116"/>
      <c r="AA228" s="116"/>
      <c r="AB228" s="55" t="s">
        <v>1007</v>
      </c>
    </row>
    <row r="229" spans="1:28" s="2" customFormat="1" ht="12.75" customHeight="1" x14ac:dyDescent="0.2">
      <c r="A229" s="134" t="s">
        <v>1420</v>
      </c>
      <c r="B229" s="130"/>
      <c r="C229" s="135" t="s">
        <v>1421</v>
      </c>
      <c r="D229" s="132"/>
      <c r="E229" s="132"/>
      <c r="F229" s="130"/>
      <c r="G229" s="122">
        <v>288456</v>
      </c>
      <c r="H229" s="116"/>
      <c r="I229" s="122">
        <v>288456</v>
      </c>
      <c r="J229" s="116"/>
      <c r="K229" s="136">
        <v>0</v>
      </c>
      <c r="L229" s="130"/>
      <c r="M229" s="116"/>
      <c r="N229" s="136">
        <v>0</v>
      </c>
      <c r="O229" s="130"/>
      <c r="P229" s="116"/>
      <c r="Q229" s="122">
        <v>0</v>
      </c>
      <c r="R229" s="116"/>
      <c r="S229" s="122">
        <v>0</v>
      </c>
      <c r="T229" s="116"/>
      <c r="U229" s="136">
        <v>0</v>
      </c>
      <c r="V229" s="130"/>
      <c r="W229" s="116"/>
      <c r="X229" s="136">
        <v>0</v>
      </c>
      <c r="Y229" s="130"/>
      <c r="Z229" s="116"/>
      <c r="AA229" s="116"/>
      <c r="AB229" s="55" t="s">
        <v>1009</v>
      </c>
    </row>
    <row r="230" spans="1:28" s="2" customFormat="1" ht="12.75" customHeight="1" x14ac:dyDescent="0.2">
      <c r="A230" s="134" t="s">
        <v>1357</v>
      </c>
      <c r="B230" s="130"/>
      <c r="C230" s="135" t="s">
        <v>1356</v>
      </c>
      <c r="D230" s="132"/>
      <c r="E230" s="132"/>
      <c r="F230" s="130"/>
      <c r="G230" s="122">
        <v>47951583</v>
      </c>
      <c r="H230" s="116"/>
      <c r="I230" s="122">
        <v>139290</v>
      </c>
      <c r="J230" s="116"/>
      <c r="K230" s="136">
        <v>47812293</v>
      </c>
      <c r="L230" s="130"/>
      <c r="M230" s="116"/>
      <c r="N230" s="136">
        <v>0</v>
      </c>
      <c r="O230" s="130"/>
      <c r="P230" s="116"/>
      <c r="Q230" s="122">
        <v>0</v>
      </c>
      <c r="R230" s="116"/>
      <c r="S230" s="122">
        <v>0</v>
      </c>
      <c r="T230" s="116"/>
      <c r="U230" s="136">
        <v>47812293</v>
      </c>
      <c r="V230" s="130"/>
      <c r="W230" s="116"/>
      <c r="X230" s="136">
        <v>0</v>
      </c>
      <c r="Y230" s="130"/>
      <c r="Z230" s="116"/>
      <c r="AA230" s="116"/>
      <c r="AB230" s="55" t="s">
        <v>1013</v>
      </c>
    </row>
    <row r="231" spans="1:28" s="2" customFormat="1" ht="12.75" customHeight="1" x14ac:dyDescent="0.2">
      <c r="A231" s="134" t="s">
        <v>1393</v>
      </c>
      <c r="B231" s="130"/>
      <c r="C231" s="135" t="s">
        <v>1018</v>
      </c>
      <c r="D231" s="132"/>
      <c r="E231" s="132"/>
      <c r="F231" s="130"/>
      <c r="G231" s="122">
        <v>6246942</v>
      </c>
      <c r="H231" s="116"/>
      <c r="I231" s="122">
        <v>4381</v>
      </c>
      <c r="J231" s="116"/>
      <c r="K231" s="136">
        <v>6242561</v>
      </c>
      <c r="L231" s="130"/>
      <c r="M231" s="116"/>
      <c r="N231" s="136">
        <v>0</v>
      </c>
      <c r="O231" s="130"/>
      <c r="P231" s="116"/>
      <c r="Q231" s="122">
        <v>0</v>
      </c>
      <c r="R231" s="116"/>
      <c r="S231" s="122">
        <v>0</v>
      </c>
      <c r="T231" s="116"/>
      <c r="U231" s="136">
        <v>6242561</v>
      </c>
      <c r="V231" s="130"/>
      <c r="W231" s="116"/>
      <c r="X231" s="136">
        <v>0</v>
      </c>
      <c r="Y231" s="130"/>
      <c r="Z231" s="116"/>
      <c r="AA231" s="116"/>
      <c r="AB231" s="55" t="s">
        <v>1017</v>
      </c>
    </row>
    <row r="232" spans="1:28" s="2" customFormat="1" ht="12.75" customHeight="1" x14ac:dyDescent="0.2">
      <c r="A232" s="134" t="s">
        <v>1409</v>
      </c>
      <c r="B232" s="130"/>
      <c r="C232" s="135" t="s">
        <v>1410</v>
      </c>
      <c r="D232" s="132"/>
      <c r="E232" s="132"/>
      <c r="F232" s="130"/>
      <c r="G232" s="122">
        <v>6512852</v>
      </c>
      <c r="H232" s="116"/>
      <c r="I232" s="122">
        <v>572044</v>
      </c>
      <c r="J232" s="116"/>
      <c r="K232" s="136">
        <v>5940808</v>
      </c>
      <c r="L232" s="130"/>
      <c r="M232" s="116"/>
      <c r="N232" s="136">
        <v>0</v>
      </c>
      <c r="O232" s="130"/>
      <c r="P232" s="116"/>
      <c r="Q232" s="122">
        <v>0</v>
      </c>
      <c r="R232" s="116"/>
      <c r="S232" s="122">
        <v>0</v>
      </c>
      <c r="T232" s="116"/>
      <c r="U232" s="136">
        <v>5940808</v>
      </c>
      <c r="V232" s="130"/>
      <c r="W232" s="116"/>
      <c r="X232" s="136">
        <v>0</v>
      </c>
      <c r="Y232" s="130"/>
      <c r="Z232" s="116"/>
      <c r="AA232" s="116"/>
      <c r="AB232" s="55" t="s">
        <v>1019</v>
      </c>
    </row>
    <row r="233" spans="1:28" s="2" customFormat="1" ht="12.75" customHeight="1" x14ac:dyDescent="0.2">
      <c r="A233" s="134" t="s">
        <v>1411</v>
      </c>
      <c r="B233" s="130"/>
      <c r="C233" s="135" t="s">
        <v>1412</v>
      </c>
      <c r="D233" s="132"/>
      <c r="E233" s="132"/>
      <c r="F233" s="130"/>
      <c r="G233" s="122">
        <v>7201342</v>
      </c>
      <c r="H233" s="116"/>
      <c r="I233" s="122">
        <v>0</v>
      </c>
      <c r="J233" s="116"/>
      <c r="K233" s="136">
        <v>7201342</v>
      </c>
      <c r="L233" s="130"/>
      <c r="M233" s="116"/>
      <c r="N233" s="136">
        <v>0</v>
      </c>
      <c r="O233" s="130"/>
      <c r="P233" s="116"/>
      <c r="Q233" s="122">
        <v>0</v>
      </c>
      <c r="R233" s="116"/>
      <c r="S233" s="122">
        <v>0</v>
      </c>
      <c r="T233" s="116"/>
      <c r="U233" s="136">
        <v>7201342</v>
      </c>
      <c r="V233" s="130"/>
      <c r="W233" s="116"/>
      <c r="X233" s="136">
        <v>0</v>
      </c>
      <c r="Y233" s="130"/>
      <c r="Z233" s="116"/>
      <c r="AA233" s="116"/>
      <c r="AB233" s="55" t="s">
        <v>1023</v>
      </c>
    </row>
    <row r="234" spans="1:28" s="2" customFormat="1" ht="12.75" customHeight="1" x14ac:dyDescent="0.2">
      <c r="A234" s="134" t="s">
        <v>1443</v>
      </c>
      <c r="B234" s="130"/>
      <c r="C234" s="135" t="s">
        <v>1026</v>
      </c>
      <c r="D234" s="132"/>
      <c r="E234" s="132"/>
      <c r="F234" s="130"/>
      <c r="G234" s="122">
        <v>374710</v>
      </c>
      <c r="H234" s="116"/>
      <c r="I234" s="122">
        <v>281899</v>
      </c>
      <c r="J234" s="116"/>
      <c r="K234" s="136">
        <v>92811</v>
      </c>
      <c r="L234" s="130"/>
      <c r="M234" s="116"/>
      <c r="N234" s="136">
        <v>0</v>
      </c>
      <c r="O234" s="130"/>
      <c r="P234" s="116"/>
      <c r="Q234" s="122">
        <v>0</v>
      </c>
      <c r="R234" s="116"/>
      <c r="S234" s="122">
        <v>0</v>
      </c>
      <c r="T234" s="116"/>
      <c r="U234" s="136">
        <v>92811</v>
      </c>
      <c r="V234" s="130"/>
      <c r="W234" s="116"/>
      <c r="X234" s="136">
        <v>0</v>
      </c>
      <c r="Y234" s="130"/>
      <c r="Z234" s="116"/>
      <c r="AA234" s="116"/>
      <c r="AB234" s="55" t="s">
        <v>1025</v>
      </c>
    </row>
    <row r="235" spans="1:28" s="2" customFormat="1" ht="12.75" customHeight="1" x14ac:dyDescent="0.2">
      <c r="A235" s="134" t="s">
        <v>1491</v>
      </c>
      <c r="B235" s="130"/>
      <c r="C235" s="135" t="s">
        <v>1492</v>
      </c>
      <c r="D235" s="132"/>
      <c r="E235" s="132"/>
      <c r="F235" s="130"/>
      <c r="G235" s="122">
        <v>559830</v>
      </c>
      <c r="H235" s="116"/>
      <c r="I235" s="122">
        <v>0</v>
      </c>
      <c r="J235" s="116"/>
      <c r="K235" s="136">
        <v>559830</v>
      </c>
      <c r="L235" s="130"/>
      <c r="M235" s="116"/>
      <c r="N235" s="136">
        <v>0</v>
      </c>
      <c r="O235" s="130"/>
      <c r="P235" s="116"/>
      <c r="Q235" s="122">
        <v>0</v>
      </c>
      <c r="R235" s="116"/>
      <c r="S235" s="122">
        <v>0</v>
      </c>
      <c r="T235" s="116"/>
      <c r="U235" s="136">
        <v>559830</v>
      </c>
      <c r="V235" s="130"/>
      <c r="W235" s="116"/>
      <c r="X235" s="136">
        <v>0</v>
      </c>
      <c r="Y235" s="130"/>
      <c r="Z235" s="116"/>
      <c r="AA235" s="116"/>
      <c r="AB235" s="55" t="s">
        <v>1033</v>
      </c>
    </row>
    <row r="236" spans="1:28" s="2" customFormat="1" ht="12.75" customHeight="1" x14ac:dyDescent="0.2">
      <c r="A236" s="134" t="s">
        <v>1355</v>
      </c>
      <c r="B236" s="130"/>
      <c r="C236" s="135" t="s">
        <v>1354</v>
      </c>
      <c r="D236" s="132"/>
      <c r="E236" s="132"/>
      <c r="F236" s="130"/>
      <c r="G236" s="122">
        <v>78561180</v>
      </c>
      <c r="H236" s="116"/>
      <c r="I236" s="122">
        <v>18075</v>
      </c>
      <c r="J236" s="116"/>
      <c r="K236" s="136">
        <v>78543105</v>
      </c>
      <c r="L236" s="130"/>
      <c r="M236" s="116"/>
      <c r="N236" s="136">
        <v>0</v>
      </c>
      <c r="O236" s="130"/>
      <c r="P236" s="116"/>
      <c r="Q236" s="122">
        <v>0</v>
      </c>
      <c r="R236" s="116"/>
      <c r="S236" s="122">
        <v>0</v>
      </c>
      <c r="T236" s="116"/>
      <c r="U236" s="136">
        <v>78543105</v>
      </c>
      <c r="V236" s="130"/>
      <c r="W236" s="116"/>
      <c r="X236" s="136">
        <v>0</v>
      </c>
      <c r="Y236" s="130"/>
      <c r="Z236" s="116"/>
      <c r="AA236" s="116"/>
      <c r="AB236" s="55" t="s">
        <v>1033</v>
      </c>
    </row>
    <row r="237" spans="1:28" s="2" customFormat="1" ht="12.75" customHeight="1" x14ac:dyDescent="0.2">
      <c r="A237" s="134" t="s">
        <v>286</v>
      </c>
      <c r="B237" s="130"/>
      <c r="C237" s="135" t="s">
        <v>287</v>
      </c>
      <c r="D237" s="132"/>
      <c r="E237" s="132"/>
      <c r="F237" s="130"/>
      <c r="G237" s="122">
        <v>38729820</v>
      </c>
      <c r="H237" s="116"/>
      <c r="I237" s="122">
        <v>19364910</v>
      </c>
      <c r="J237" s="116"/>
      <c r="K237" s="136">
        <v>19364910</v>
      </c>
      <c r="L237" s="130"/>
      <c r="M237" s="116"/>
      <c r="N237" s="136">
        <v>0</v>
      </c>
      <c r="O237" s="130"/>
      <c r="P237" s="116"/>
      <c r="Q237" s="122">
        <v>0</v>
      </c>
      <c r="R237" s="116"/>
      <c r="S237" s="122">
        <v>0</v>
      </c>
      <c r="T237" s="116"/>
      <c r="U237" s="136">
        <v>19364910</v>
      </c>
      <c r="V237" s="130"/>
      <c r="W237" s="116"/>
      <c r="X237" s="136">
        <v>0</v>
      </c>
      <c r="Y237" s="130"/>
      <c r="Z237" s="116"/>
      <c r="AA237" s="116"/>
      <c r="AB237" s="55" t="s">
        <v>1036</v>
      </c>
    </row>
    <row r="238" spans="1:28" s="2" customFormat="1" ht="12.75" customHeight="1" x14ac:dyDescent="0.2">
      <c r="A238" s="134" t="s">
        <v>288</v>
      </c>
      <c r="B238" s="130"/>
      <c r="C238" s="135" t="s">
        <v>289</v>
      </c>
      <c r="D238" s="132"/>
      <c r="E238" s="132"/>
      <c r="F238" s="130"/>
      <c r="G238" s="122">
        <v>72055010</v>
      </c>
      <c r="H238" s="116"/>
      <c r="I238" s="122">
        <v>0</v>
      </c>
      <c r="J238" s="116"/>
      <c r="K238" s="136">
        <v>72055010</v>
      </c>
      <c r="L238" s="130"/>
      <c r="M238" s="116"/>
      <c r="N238" s="136">
        <v>0</v>
      </c>
      <c r="O238" s="130"/>
      <c r="P238" s="116"/>
      <c r="Q238" s="122">
        <v>0</v>
      </c>
      <c r="R238" s="116"/>
      <c r="S238" s="122">
        <v>0</v>
      </c>
      <c r="T238" s="116"/>
      <c r="U238" s="136">
        <v>72055010</v>
      </c>
      <c r="V238" s="130"/>
      <c r="W238" s="116"/>
      <c r="X238" s="136">
        <v>0</v>
      </c>
      <c r="Y238" s="130"/>
      <c r="Z238" s="116"/>
      <c r="AA238" s="116"/>
      <c r="AB238" s="55" t="s">
        <v>1037</v>
      </c>
    </row>
    <row r="239" spans="1:28" s="2" customFormat="1" ht="12.75" customHeight="1" x14ac:dyDescent="0.2">
      <c r="A239" s="134" t="s">
        <v>290</v>
      </c>
      <c r="B239" s="130"/>
      <c r="C239" s="135" t="s">
        <v>291</v>
      </c>
      <c r="D239" s="132"/>
      <c r="E239" s="132"/>
      <c r="F239" s="130"/>
      <c r="G239" s="122">
        <v>78761985</v>
      </c>
      <c r="H239" s="116"/>
      <c r="I239" s="122">
        <v>39380993</v>
      </c>
      <c r="J239" s="116"/>
      <c r="K239" s="136">
        <v>39380992</v>
      </c>
      <c r="L239" s="130"/>
      <c r="M239" s="116"/>
      <c r="N239" s="136">
        <v>0</v>
      </c>
      <c r="O239" s="130"/>
      <c r="P239" s="116"/>
      <c r="Q239" s="122">
        <v>0</v>
      </c>
      <c r="R239" s="116"/>
      <c r="S239" s="122">
        <v>0</v>
      </c>
      <c r="T239" s="116"/>
      <c r="U239" s="136">
        <v>39380992</v>
      </c>
      <c r="V239" s="130"/>
      <c r="W239" s="116"/>
      <c r="X239" s="136">
        <v>0</v>
      </c>
      <c r="Y239" s="130"/>
      <c r="Z239" s="116"/>
      <c r="AA239" s="116"/>
      <c r="AB239" s="55" t="s">
        <v>1043</v>
      </c>
    </row>
    <row r="240" spans="1:28" s="2" customFormat="1" ht="12.75" customHeight="1" x14ac:dyDescent="0.2">
      <c r="A240" s="134" t="s">
        <v>292</v>
      </c>
      <c r="B240" s="130"/>
      <c r="C240" s="135" t="s">
        <v>293</v>
      </c>
      <c r="D240" s="132"/>
      <c r="E240" s="132"/>
      <c r="F240" s="130"/>
      <c r="G240" s="122">
        <v>18718136</v>
      </c>
      <c r="H240" s="116"/>
      <c r="I240" s="122">
        <v>9359068</v>
      </c>
      <c r="J240" s="116"/>
      <c r="K240" s="136">
        <v>9359068</v>
      </c>
      <c r="L240" s="130"/>
      <c r="M240" s="116"/>
      <c r="N240" s="136">
        <v>0</v>
      </c>
      <c r="O240" s="130"/>
      <c r="P240" s="116"/>
      <c r="Q240" s="122">
        <v>0</v>
      </c>
      <c r="R240" s="116"/>
      <c r="S240" s="122">
        <v>0</v>
      </c>
      <c r="T240" s="116"/>
      <c r="U240" s="136">
        <v>9359068</v>
      </c>
      <c r="V240" s="130"/>
      <c r="W240" s="116"/>
      <c r="X240" s="136">
        <v>0</v>
      </c>
      <c r="Y240" s="130"/>
      <c r="Z240" s="116"/>
      <c r="AA240" s="116"/>
      <c r="AB240" s="55" t="s">
        <v>1044</v>
      </c>
    </row>
    <row r="241" spans="1:28" s="103" customFormat="1" ht="12.75" customHeight="1" x14ac:dyDescent="0.2">
      <c r="A241" s="134" t="s">
        <v>294</v>
      </c>
      <c r="B241" s="130"/>
      <c r="C241" s="135" t="s">
        <v>295</v>
      </c>
      <c r="D241" s="132"/>
      <c r="E241" s="132"/>
      <c r="F241" s="130"/>
      <c r="G241" s="122">
        <v>130246355</v>
      </c>
      <c r="H241" s="116"/>
      <c r="I241" s="122">
        <v>51973753</v>
      </c>
      <c r="J241" s="116"/>
      <c r="K241" s="136">
        <v>78272602</v>
      </c>
      <c r="L241" s="130"/>
      <c r="M241" s="116"/>
      <c r="N241" s="136">
        <v>0</v>
      </c>
      <c r="O241" s="130"/>
      <c r="P241" s="116"/>
      <c r="Q241" s="122">
        <v>0</v>
      </c>
      <c r="R241" s="116"/>
      <c r="S241" s="122">
        <v>0</v>
      </c>
      <c r="T241" s="116"/>
      <c r="U241" s="136">
        <v>78272602</v>
      </c>
      <c r="V241" s="130"/>
      <c r="W241" s="116"/>
      <c r="X241" s="136">
        <v>0</v>
      </c>
      <c r="Y241" s="130"/>
      <c r="Z241" s="116"/>
      <c r="AA241" s="116"/>
      <c r="AB241" s="55" t="s">
        <v>1045</v>
      </c>
    </row>
    <row r="242" spans="1:28" s="103" customFormat="1" ht="12.75" customHeight="1" x14ac:dyDescent="0.2">
      <c r="A242" s="134" t="s">
        <v>296</v>
      </c>
      <c r="B242" s="130"/>
      <c r="C242" s="135" t="s">
        <v>297</v>
      </c>
      <c r="D242" s="132"/>
      <c r="E242" s="132"/>
      <c r="F242" s="130"/>
      <c r="G242" s="122">
        <v>418451973</v>
      </c>
      <c r="H242" s="116"/>
      <c r="I242" s="122">
        <v>0</v>
      </c>
      <c r="J242" s="116"/>
      <c r="K242" s="136">
        <v>418451973</v>
      </c>
      <c r="L242" s="130"/>
      <c r="M242" s="116"/>
      <c r="N242" s="136">
        <v>0</v>
      </c>
      <c r="O242" s="130"/>
      <c r="P242" s="116"/>
      <c r="Q242" s="122">
        <v>0</v>
      </c>
      <c r="R242" s="116"/>
      <c r="S242" s="122">
        <v>0</v>
      </c>
      <c r="T242" s="116"/>
      <c r="U242" s="136">
        <v>418451973</v>
      </c>
      <c r="V242" s="130"/>
      <c r="W242" s="116"/>
      <c r="X242" s="136">
        <v>0</v>
      </c>
      <c r="Y242" s="130"/>
      <c r="Z242" s="116"/>
      <c r="AA242" s="116"/>
      <c r="AB242" s="55" t="s">
        <v>1051</v>
      </c>
    </row>
    <row r="243" spans="1:28" s="103" customFormat="1" ht="12.75" customHeight="1" x14ac:dyDescent="0.2">
      <c r="A243" s="134" t="s">
        <v>1413</v>
      </c>
      <c r="B243" s="130"/>
      <c r="C243" s="135" t="s">
        <v>1055</v>
      </c>
      <c r="D243" s="132"/>
      <c r="E243" s="132"/>
      <c r="F243" s="130"/>
      <c r="G243" s="122">
        <v>1825036</v>
      </c>
      <c r="H243" s="116"/>
      <c r="I243" s="122">
        <v>0</v>
      </c>
      <c r="J243" s="116"/>
      <c r="K243" s="136">
        <v>1825036</v>
      </c>
      <c r="L243" s="130"/>
      <c r="M243" s="116"/>
      <c r="N243" s="136">
        <v>0</v>
      </c>
      <c r="O243" s="130"/>
      <c r="P243" s="116"/>
      <c r="Q243" s="122">
        <v>0</v>
      </c>
      <c r="R243" s="116"/>
      <c r="S243" s="122">
        <v>0</v>
      </c>
      <c r="T243" s="116"/>
      <c r="U243" s="136">
        <v>1825036</v>
      </c>
      <c r="V243" s="130"/>
      <c r="W243" s="116"/>
      <c r="X243" s="136">
        <v>0</v>
      </c>
      <c r="Y243" s="130"/>
      <c r="Z243" s="116"/>
      <c r="AA243" s="116"/>
      <c r="AB243" s="55" t="s">
        <v>1054</v>
      </c>
    </row>
    <row r="244" spans="1:28" s="103" customFormat="1" ht="12.75" customHeight="1" x14ac:dyDescent="0.2">
      <c r="A244" s="134" t="s">
        <v>1422</v>
      </c>
      <c r="B244" s="130"/>
      <c r="C244" s="135" t="s">
        <v>1057</v>
      </c>
      <c r="D244" s="132"/>
      <c r="E244" s="132"/>
      <c r="F244" s="130"/>
      <c r="G244" s="122">
        <v>202300</v>
      </c>
      <c r="H244" s="116"/>
      <c r="I244" s="122">
        <v>0</v>
      </c>
      <c r="J244" s="116"/>
      <c r="K244" s="136">
        <v>202300</v>
      </c>
      <c r="L244" s="130"/>
      <c r="M244" s="116"/>
      <c r="N244" s="136">
        <v>0</v>
      </c>
      <c r="O244" s="130"/>
      <c r="P244" s="116"/>
      <c r="Q244" s="122">
        <v>0</v>
      </c>
      <c r="R244" s="116"/>
      <c r="S244" s="122">
        <v>0</v>
      </c>
      <c r="T244" s="116"/>
      <c r="U244" s="136">
        <v>202300</v>
      </c>
      <c r="V244" s="130"/>
      <c r="W244" s="116"/>
      <c r="X244" s="136">
        <v>0</v>
      </c>
      <c r="Y244" s="130"/>
      <c r="Z244" s="116"/>
      <c r="AA244" s="116"/>
      <c r="AB244" s="55" t="s">
        <v>1056</v>
      </c>
    </row>
    <row r="245" spans="1:28" s="103" customFormat="1" ht="12.75" customHeight="1" x14ac:dyDescent="0.2">
      <c r="A245" s="134" t="s">
        <v>1438</v>
      </c>
      <c r="B245" s="130"/>
      <c r="C245" s="135" t="s">
        <v>1063</v>
      </c>
      <c r="D245" s="132"/>
      <c r="E245" s="132"/>
      <c r="F245" s="130"/>
      <c r="G245" s="122">
        <v>1917768</v>
      </c>
      <c r="H245" s="116"/>
      <c r="I245" s="122">
        <v>0</v>
      </c>
      <c r="J245" s="116"/>
      <c r="K245" s="136">
        <v>1917768</v>
      </c>
      <c r="L245" s="130"/>
      <c r="M245" s="116"/>
      <c r="N245" s="136">
        <v>0</v>
      </c>
      <c r="O245" s="130"/>
      <c r="P245" s="116"/>
      <c r="Q245" s="122">
        <v>0</v>
      </c>
      <c r="R245" s="116"/>
      <c r="S245" s="122">
        <v>0</v>
      </c>
      <c r="T245" s="116"/>
      <c r="U245" s="136">
        <v>1917768</v>
      </c>
      <c r="V245" s="130"/>
      <c r="W245" s="116"/>
      <c r="X245" s="136">
        <v>0</v>
      </c>
      <c r="Y245" s="130"/>
      <c r="Z245" s="116"/>
      <c r="AA245" s="116"/>
      <c r="AB245" s="55" t="s">
        <v>1062</v>
      </c>
    </row>
    <row r="246" spans="1:28" s="103" customFormat="1" ht="12.75" customHeight="1" x14ac:dyDescent="0.2">
      <c r="A246" s="134" t="s">
        <v>1447</v>
      </c>
      <c r="B246" s="130"/>
      <c r="C246" s="135" t="s">
        <v>1448</v>
      </c>
      <c r="D246" s="132"/>
      <c r="E246" s="132"/>
      <c r="F246" s="130"/>
      <c r="G246" s="122">
        <v>43687366</v>
      </c>
      <c r="H246" s="116"/>
      <c r="I246" s="122">
        <v>3102539</v>
      </c>
      <c r="J246" s="116"/>
      <c r="K246" s="136">
        <v>40584827</v>
      </c>
      <c r="L246" s="130"/>
      <c r="M246" s="116"/>
      <c r="N246" s="136">
        <v>0</v>
      </c>
      <c r="O246" s="130"/>
      <c r="P246" s="116"/>
      <c r="Q246" s="122">
        <v>0</v>
      </c>
      <c r="R246" s="116"/>
      <c r="S246" s="122">
        <v>0</v>
      </c>
      <c r="T246" s="116"/>
      <c r="U246" s="136">
        <v>40584827</v>
      </c>
      <c r="V246" s="130"/>
      <c r="W246" s="116"/>
      <c r="X246" s="136">
        <v>0</v>
      </c>
      <c r="Y246" s="130"/>
      <c r="Z246" s="116"/>
      <c r="AA246" s="116"/>
      <c r="AB246" s="55" t="s">
        <v>1064</v>
      </c>
    </row>
    <row r="247" spans="1:28" s="103" customFormat="1" ht="12.75" customHeight="1" x14ac:dyDescent="0.2">
      <c r="A247" s="134" t="s">
        <v>1394</v>
      </c>
      <c r="B247" s="130"/>
      <c r="C247" s="135" t="s">
        <v>1395</v>
      </c>
      <c r="D247" s="132"/>
      <c r="E247" s="132"/>
      <c r="F247" s="130"/>
      <c r="G247" s="122">
        <v>1654371</v>
      </c>
      <c r="H247" s="116"/>
      <c r="I247" s="122">
        <v>0</v>
      </c>
      <c r="J247" s="116"/>
      <c r="K247" s="136">
        <v>1654371</v>
      </c>
      <c r="L247" s="130"/>
      <c r="M247" s="116"/>
      <c r="N247" s="136">
        <v>0</v>
      </c>
      <c r="O247" s="130"/>
      <c r="P247" s="116"/>
      <c r="Q247" s="122">
        <v>0</v>
      </c>
      <c r="R247" s="116"/>
      <c r="S247" s="122">
        <v>0</v>
      </c>
      <c r="T247" s="116"/>
      <c r="U247" s="136">
        <v>1654371</v>
      </c>
      <c r="V247" s="130"/>
      <c r="W247" s="116"/>
      <c r="X247" s="136">
        <v>0</v>
      </c>
      <c r="Y247" s="130"/>
      <c r="Z247" s="116"/>
      <c r="AA247" s="116"/>
      <c r="AB247" s="55" t="s">
        <v>1067</v>
      </c>
    </row>
    <row r="248" spans="1:28" s="103" customFormat="1" ht="12.75" customHeight="1" x14ac:dyDescent="0.2">
      <c r="A248" s="134" t="s">
        <v>1444</v>
      </c>
      <c r="B248" s="130"/>
      <c r="C248" s="135" t="s">
        <v>1070</v>
      </c>
      <c r="D248" s="132"/>
      <c r="E248" s="132"/>
      <c r="F248" s="130"/>
      <c r="G248" s="122">
        <v>13775010</v>
      </c>
      <c r="H248" s="116"/>
      <c r="I248" s="122">
        <v>0</v>
      </c>
      <c r="J248" s="116"/>
      <c r="K248" s="136">
        <v>13775010</v>
      </c>
      <c r="L248" s="130"/>
      <c r="M248" s="116"/>
      <c r="N248" s="136">
        <v>0</v>
      </c>
      <c r="O248" s="130"/>
      <c r="P248" s="116"/>
      <c r="Q248" s="122">
        <v>0</v>
      </c>
      <c r="R248" s="116"/>
      <c r="S248" s="122">
        <v>0</v>
      </c>
      <c r="T248" s="116"/>
      <c r="U248" s="136">
        <v>13775010</v>
      </c>
      <c r="V248" s="130"/>
      <c r="W248" s="116"/>
      <c r="X248" s="136">
        <v>0</v>
      </c>
      <c r="Y248" s="130"/>
      <c r="Z248" s="116"/>
      <c r="AA248" s="116"/>
      <c r="AB248" s="55" t="s">
        <v>1069</v>
      </c>
    </row>
    <row r="249" spans="1:28" s="103" customFormat="1" ht="12.75" customHeight="1" x14ac:dyDescent="0.2">
      <c r="A249" s="134" t="s">
        <v>1449</v>
      </c>
      <c r="B249" s="130"/>
      <c r="C249" s="135" t="s">
        <v>1450</v>
      </c>
      <c r="D249" s="132"/>
      <c r="E249" s="132"/>
      <c r="F249" s="130"/>
      <c r="G249" s="122">
        <v>6008363</v>
      </c>
      <c r="H249" s="116"/>
      <c r="I249" s="122">
        <v>0</v>
      </c>
      <c r="J249" s="116"/>
      <c r="K249" s="136">
        <v>6008363</v>
      </c>
      <c r="L249" s="130"/>
      <c r="M249" s="116"/>
      <c r="N249" s="136">
        <v>0</v>
      </c>
      <c r="O249" s="130"/>
      <c r="P249" s="116"/>
      <c r="Q249" s="122">
        <v>0</v>
      </c>
      <c r="R249" s="116"/>
      <c r="S249" s="122">
        <v>0</v>
      </c>
      <c r="T249" s="116"/>
      <c r="U249" s="136">
        <v>6008363</v>
      </c>
      <c r="V249" s="130"/>
      <c r="W249" s="116"/>
      <c r="X249" s="136">
        <v>0</v>
      </c>
      <c r="Y249" s="130"/>
      <c r="Z249" s="116"/>
      <c r="AA249" s="116"/>
      <c r="AB249" s="55" t="s">
        <v>1073</v>
      </c>
    </row>
    <row r="250" spans="1:28" s="103" customFormat="1" ht="12.75" customHeight="1" x14ac:dyDescent="0.2">
      <c r="A250" s="134" t="s">
        <v>298</v>
      </c>
      <c r="B250" s="130"/>
      <c r="C250" s="135" t="s">
        <v>299</v>
      </c>
      <c r="D250" s="132"/>
      <c r="E250" s="132"/>
      <c r="F250" s="130"/>
      <c r="G250" s="122">
        <v>214200994</v>
      </c>
      <c r="H250" s="116"/>
      <c r="I250" s="122">
        <v>129483900</v>
      </c>
      <c r="J250" s="116"/>
      <c r="K250" s="136">
        <v>84717094</v>
      </c>
      <c r="L250" s="130"/>
      <c r="M250" s="116"/>
      <c r="N250" s="136">
        <v>0</v>
      </c>
      <c r="O250" s="130"/>
      <c r="P250" s="116"/>
      <c r="Q250" s="122">
        <v>0</v>
      </c>
      <c r="R250" s="116"/>
      <c r="S250" s="122">
        <v>0</v>
      </c>
      <c r="T250" s="116"/>
      <c r="U250" s="136">
        <v>84717094</v>
      </c>
      <c r="V250" s="130"/>
      <c r="W250" s="116"/>
      <c r="X250" s="136">
        <v>0</v>
      </c>
      <c r="Y250" s="130"/>
      <c r="Z250" s="116"/>
      <c r="AA250" s="116"/>
      <c r="AB250" s="55" t="s">
        <v>1078</v>
      </c>
    </row>
    <row r="251" spans="1:28" s="103" customFormat="1" ht="12.75" customHeight="1" x14ac:dyDescent="0.2">
      <c r="A251" s="134" t="s">
        <v>1353</v>
      </c>
      <c r="B251" s="130"/>
      <c r="C251" s="135" t="s">
        <v>1088</v>
      </c>
      <c r="D251" s="132"/>
      <c r="E251" s="132"/>
      <c r="F251" s="130"/>
      <c r="G251" s="122">
        <v>1326154</v>
      </c>
      <c r="H251" s="116"/>
      <c r="I251" s="122">
        <v>3991</v>
      </c>
      <c r="J251" s="116"/>
      <c r="K251" s="136">
        <v>1322163</v>
      </c>
      <c r="L251" s="130"/>
      <c r="M251" s="116"/>
      <c r="N251" s="136">
        <v>0</v>
      </c>
      <c r="O251" s="130"/>
      <c r="P251" s="116"/>
      <c r="Q251" s="122">
        <v>0</v>
      </c>
      <c r="R251" s="116"/>
      <c r="S251" s="122">
        <v>0</v>
      </c>
      <c r="T251" s="116"/>
      <c r="U251" s="136">
        <v>1322163</v>
      </c>
      <c r="V251" s="130"/>
      <c r="W251" s="116"/>
      <c r="X251" s="136">
        <v>0</v>
      </c>
      <c r="Y251" s="130"/>
      <c r="Z251" s="116"/>
      <c r="AA251" s="116"/>
      <c r="AB251" s="55" t="s">
        <v>1087</v>
      </c>
    </row>
    <row r="252" spans="1:28" s="2" customFormat="1" ht="12.75" customHeight="1" x14ac:dyDescent="0.2">
      <c r="A252" s="134" t="s">
        <v>1352</v>
      </c>
      <c r="B252" s="130"/>
      <c r="C252" s="135" t="s">
        <v>1351</v>
      </c>
      <c r="D252" s="132"/>
      <c r="E252" s="132"/>
      <c r="F252" s="130"/>
      <c r="G252" s="122">
        <v>16563314</v>
      </c>
      <c r="H252" s="116"/>
      <c r="I252" s="122">
        <v>0</v>
      </c>
      <c r="J252" s="116"/>
      <c r="K252" s="136">
        <v>16563314</v>
      </c>
      <c r="L252" s="130"/>
      <c r="M252" s="116"/>
      <c r="N252" s="136">
        <v>0</v>
      </c>
      <c r="O252" s="130"/>
      <c r="P252" s="116"/>
      <c r="Q252" s="122">
        <v>0</v>
      </c>
      <c r="R252" s="116"/>
      <c r="S252" s="122">
        <v>0</v>
      </c>
      <c r="T252" s="116"/>
      <c r="U252" s="136">
        <v>16563314</v>
      </c>
      <c r="V252" s="130"/>
      <c r="W252" s="116"/>
      <c r="X252" s="136">
        <v>0</v>
      </c>
      <c r="Y252" s="130"/>
      <c r="Z252" s="116"/>
      <c r="AA252" s="116"/>
      <c r="AB252" s="55" t="s">
        <v>1089</v>
      </c>
    </row>
    <row r="253" spans="1:28" s="2" customFormat="1" ht="12.75" customHeight="1" x14ac:dyDescent="0.2">
      <c r="A253" s="134" t="s">
        <v>1350</v>
      </c>
      <c r="B253" s="130"/>
      <c r="C253" s="135" t="s">
        <v>1094</v>
      </c>
      <c r="D253" s="132"/>
      <c r="E253" s="132"/>
      <c r="F253" s="130"/>
      <c r="G253" s="122">
        <v>454700</v>
      </c>
      <c r="H253" s="116"/>
      <c r="I253" s="122">
        <v>0</v>
      </c>
      <c r="J253" s="116"/>
      <c r="K253" s="136">
        <v>454700</v>
      </c>
      <c r="L253" s="130"/>
      <c r="M253" s="116"/>
      <c r="N253" s="136">
        <v>0</v>
      </c>
      <c r="O253" s="130"/>
      <c r="P253" s="116"/>
      <c r="Q253" s="122">
        <v>0</v>
      </c>
      <c r="R253" s="116"/>
      <c r="S253" s="122">
        <v>0</v>
      </c>
      <c r="T253" s="116"/>
      <c r="U253" s="136">
        <v>454700</v>
      </c>
      <c r="V253" s="130"/>
      <c r="W253" s="116"/>
      <c r="X253" s="136">
        <v>0</v>
      </c>
      <c r="Y253" s="130"/>
      <c r="Z253" s="116"/>
      <c r="AA253" s="116"/>
      <c r="AB253" s="55" t="s">
        <v>1093</v>
      </c>
    </row>
    <row r="254" spans="1:28" s="2" customFormat="1" ht="12.75" customHeight="1" x14ac:dyDescent="0.2">
      <c r="A254" s="134" t="s">
        <v>1451</v>
      </c>
      <c r="B254" s="130"/>
      <c r="C254" s="135" t="s">
        <v>1452</v>
      </c>
      <c r="D254" s="132"/>
      <c r="E254" s="132"/>
      <c r="F254" s="130"/>
      <c r="G254" s="122">
        <v>6836670</v>
      </c>
      <c r="H254" s="116"/>
      <c r="I254" s="122">
        <v>0</v>
      </c>
      <c r="J254" s="116"/>
      <c r="K254" s="136">
        <v>6836670</v>
      </c>
      <c r="L254" s="130"/>
      <c r="M254" s="116"/>
      <c r="N254" s="136">
        <v>0</v>
      </c>
      <c r="O254" s="130"/>
      <c r="P254" s="116"/>
      <c r="Q254" s="122">
        <v>0</v>
      </c>
      <c r="R254" s="116"/>
      <c r="S254" s="122">
        <v>0</v>
      </c>
      <c r="T254" s="116"/>
      <c r="U254" s="136">
        <v>6836670</v>
      </c>
      <c r="V254" s="130"/>
      <c r="W254" s="116"/>
      <c r="X254" s="136">
        <v>0</v>
      </c>
      <c r="Y254" s="130"/>
      <c r="Z254" s="116"/>
      <c r="AA254" s="116"/>
      <c r="AB254" s="55" t="s">
        <v>1095</v>
      </c>
    </row>
    <row r="255" spans="1:28" s="2" customFormat="1" ht="12.75" customHeight="1" x14ac:dyDescent="0.2">
      <c r="A255" s="134" t="s">
        <v>300</v>
      </c>
      <c r="B255" s="130"/>
      <c r="C255" s="135" t="s">
        <v>301</v>
      </c>
      <c r="D255" s="132"/>
      <c r="E255" s="132"/>
      <c r="F255" s="130"/>
      <c r="G255" s="122">
        <v>57271900</v>
      </c>
      <c r="H255" s="116"/>
      <c r="I255" s="122">
        <v>16364631</v>
      </c>
      <c r="J255" s="116"/>
      <c r="K255" s="136">
        <v>40907269</v>
      </c>
      <c r="L255" s="130"/>
      <c r="M255" s="116"/>
      <c r="N255" s="136">
        <v>0</v>
      </c>
      <c r="O255" s="130"/>
      <c r="P255" s="116"/>
      <c r="Q255" s="122">
        <v>0</v>
      </c>
      <c r="R255" s="116"/>
      <c r="S255" s="122">
        <v>0</v>
      </c>
      <c r="T255" s="116"/>
      <c r="U255" s="136">
        <v>40907269</v>
      </c>
      <c r="V255" s="130"/>
      <c r="W255" s="116"/>
      <c r="X255" s="136">
        <v>0</v>
      </c>
      <c r="Y255" s="130"/>
      <c r="Z255" s="116"/>
      <c r="AA255" s="116"/>
      <c r="AB255" s="55" t="s">
        <v>1097</v>
      </c>
    </row>
    <row r="256" spans="1:28" ht="12.75" customHeight="1" x14ac:dyDescent="0.2">
      <c r="A256" s="134" t="s">
        <v>1396</v>
      </c>
      <c r="B256" s="130"/>
      <c r="C256" s="135" t="s">
        <v>1111</v>
      </c>
      <c r="D256" s="132"/>
      <c r="E256" s="132"/>
      <c r="F256" s="130"/>
      <c r="G256" s="122">
        <v>104335651</v>
      </c>
      <c r="H256" s="116"/>
      <c r="I256" s="122">
        <v>48600416</v>
      </c>
      <c r="J256" s="116"/>
      <c r="K256" s="136">
        <v>55735235</v>
      </c>
      <c r="L256" s="130"/>
      <c r="M256" s="116"/>
      <c r="N256" s="136">
        <v>0</v>
      </c>
      <c r="O256" s="130"/>
      <c r="P256" s="116"/>
      <c r="Q256" s="122">
        <v>0</v>
      </c>
      <c r="R256" s="116"/>
      <c r="S256" s="122">
        <v>0</v>
      </c>
      <c r="T256" s="116"/>
      <c r="U256" s="136">
        <v>55735235</v>
      </c>
      <c r="V256" s="130"/>
      <c r="W256" s="116"/>
      <c r="X256" s="136">
        <v>0</v>
      </c>
      <c r="Y256" s="130"/>
      <c r="Z256" s="116"/>
      <c r="AA256" s="116"/>
      <c r="AB256" s="55" t="s">
        <v>1110</v>
      </c>
    </row>
    <row r="257" spans="1:28" s="104" customFormat="1" ht="12.75" customHeight="1" x14ac:dyDescent="0.2">
      <c r="A257" s="134" t="s">
        <v>302</v>
      </c>
      <c r="B257" s="130"/>
      <c r="C257" s="135" t="s">
        <v>303</v>
      </c>
      <c r="D257" s="132"/>
      <c r="E257" s="132"/>
      <c r="F257" s="130"/>
      <c r="G257" s="122">
        <v>918669</v>
      </c>
      <c r="H257" s="116"/>
      <c r="I257" s="122">
        <v>2397990</v>
      </c>
      <c r="J257" s="116"/>
      <c r="K257" s="136">
        <v>0</v>
      </c>
      <c r="L257" s="130"/>
      <c r="M257" s="116"/>
      <c r="N257" s="136">
        <v>1479321</v>
      </c>
      <c r="O257" s="130"/>
      <c r="P257" s="116"/>
      <c r="Q257" s="122">
        <v>0</v>
      </c>
      <c r="R257" s="116"/>
      <c r="S257" s="122">
        <v>0</v>
      </c>
      <c r="T257" s="116"/>
      <c r="U257" s="136">
        <v>0</v>
      </c>
      <c r="V257" s="130"/>
      <c r="W257" s="116"/>
      <c r="X257" s="136">
        <v>1479321</v>
      </c>
      <c r="Y257" s="130"/>
      <c r="Z257" s="116"/>
      <c r="AA257" s="116"/>
      <c r="AB257" s="55" t="s">
        <v>516</v>
      </c>
    </row>
    <row r="258" spans="1:28" s="104" customFormat="1" ht="12.75" customHeight="1" x14ac:dyDescent="0.2">
      <c r="A258" s="134" t="s">
        <v>1540</v>
      </c>
      <c r="B258" s="130"/>
      <c r="C258" s="135" t="s">
        <v>1541</v>
      </c>
      <c r="D258" s="132"/>
      <c r="E258" s="132"/>
      <c r="F258" s="130"/>
      <c r="G258" s="122">
        <v>71611</v>
      </c>
      <c r="H258" s="116"/>
      <c r="I258" s="122">
        <v>0</v>
      </c>
      <c r="J258" s="116"/>
      <c r="K258" s="136">
        <v>71611</v>
      </c>
      <c r="L258" s="130"/>
      <c r="M258" s="116"/>
      <c r="N258" s="136">
        <v>0</v>
      </c>
      <c r="O258" s="130"/>
      <c r="P258" s="116"/>
      <c r="Q258" s="122">
        <v>0</v>
      </c>
      <c r="R258" s="116"/>
      <c r="S258" s="122">
        <v>0</v>
      </c>
      <c r="T258" s="116"/>
      <c r="U258" s="136">
        <v>71611</v>
      </c>
      <c r="V258" s="130"/>
      <c r="W258" s="116"/>
      <c r="X258" s="136">
        <v>0</v>
      </c>
      <c r="Y258" s="130"/>
      <c r="Z258" s="116"/>
      <c r="AA258" s="116"/>
      <c r="AB258" s="55" t="s">
        <v>1120</v>
      </c>
    </row>
    <row r="259" spans="1:28" s="104" customFormat="1" ht="12.75" customHeight="1" x14ac:dyDescent="0.2">
      <c r="A259" s="134" t="s">
        <v>1414</v>
      </c>
      <c r="B259" s="130"/>
      <c r="C259" s="135" t="s">
        <v>1415</v>
      </c>
      <c r="D259" s="132"/>
      <c r="E259" s="132"/>
      <c r="F259" s="130"/>
      <c r="G259" s="122">
        <v>36288000</v>
      </c>
      <c r="H259" s="116"/>
      <c r="I259" s="122">
        <v>0</v>
      </c>
      <c r="J259" s="116"/>
      <c r="K259" s="136">
        <v>36288000</v>
      </c>
      <c r="L259" s="130"/>
      <c r="M259" s="116"/>
      <c r="N259" s="136">
        <v>0</v>
      </c>
      <c r="O259" s="130"/>
      <c r="P259" s="116"/>
      <c r="Q259" s="122">
        <v>0</v>
      </c>
      <c r="R259" s="116"/>
      <c r="S259" s="122">
        <v>0</v>
      </c>
      <c r="T259" s="116"/>
      <c r="U259" s="136">
        <v>36288000</v>
      </c>
      <c r="V259" s="130"/>
      <c r="W259" s="116"/>
      <c r="X259" s="136">
        <v>0</v>
      </c>
      <c r="Y259" s="130"/>
      <c r="Z259" s="116"/>
      <c r="AA259" s="116"/>
      <c r="AB259" s="55" t="s">
        <v>1125</v>
      </c>
    </row>
    <row r="260" spans="1:28" s="104" customFormat="1" ht="12.75" customHeight="1" x14ac:dyDescent="0.2">
      <c r="A260" s="134" t="s">
        <v>1349</v>
      </c>
      <c r="B260" s="130"/>
      <c r="C260" s="135" t="s">
        <v>1348</v>
      </c>
      <c r="D260" s="132"/>
      <c r="E260" s="132"/>
      <c r="F260" s="130"/>
      <c r="G260" s="122">
        <v>171570794</v>
      </c>
      <c r="H260" s="116"/>
      <c r="I260" s="122">
        <v>68482094</v>
      </c>
      <c r="J260" s="116"/>
      <c r="K260" s="136">
        <v>103088700</v>
      </c>
      <c r="L260" s="130"/>
      <c r="M260" s="116"/>
      <c r="N260" s="136">
        <v>0</v>
      </c>
      <c r="O260" s="130"/>
      <c r="P260" s="116"/>
      <c r="Q260" s="122">
        <v>0</v>
      </c>
      <c r="R260" s="116"/>
      <c r="S260" s="122">
        <v>0</v>
      </c>
      <c r="T260" s="116"/>
      <c r="U260" s="136">
        <v>103088700</v>
      </c>
      <c r="V260" s="130"/>
      <c r="W260" s="116"/>
      <c r="X260" s="136">
        <v>0</v>
      </c>
      <c r="Y260" s="130"/>
      <c r="Z260" s="116"/>
      <c r="AA260" s="116"/>
      <c r="AB260" s="55" t="s">
        <v>1129</v>
      </c>
    </row>
    <row r="261" spans="1:28" s="104" customFormat="1" ht="12.75" customHeight="1" x14ac:dyDescent="0.2">
      <c r="A261" s="134" t="s">
        <v>1423</v>
      </c>
      <c r="B261" s="130"/>
      <c r="C261" s="135" t="s">
        <v>1135</v>
      </c>
      <c r="D261" s="132"/>
      <c r="E261" s="132"/>
      <c r="F261" s="130"/>
      <c r="G261" s="122">
        <v>10976866</v>
      </c>
      <c r="H261" s="116"/>
      <c r="I261" s="122">
        <v>349195</v>
      </c>
      <c r="J261" s="116"/>
      <c r="K261" s="136">
        <v>10627671</v>
      </c>
      <c r="L261" s="130"/>
      <c r="M261" s="116"/>
      <c r="N261" s="136">
        <v>0</v>
      </c>
      <c r="O261" s="130"/>
      <c r="P261" s="116"/>
      <c r="Q261" s="122">
        <v>0</v>
      </c>
      <c r="R261" s="116"/>
      <c r="S261" s="122">
        <v>0</v>
      </c>
      <c r="T261" s="116"/>
      <c r="U261" s="136">
        <v>10627671</v>
      </c>
      <c r="V261" s="130"/>
      <c r="W261" s="116"/>
      <c r="X261" s="136">
        <v>0</v>
      </c>
      <c r="Y261" s="130"/>
      <c r="Z261" s="116"/>
      <c r="AA261" s="116"/>
      <c r="AB261" s="55" t="s">
        <v>1134</v>
      </c>
    </row>
    <row r="262" spans="1:28" s="104" customFormat="1" ht="12.75" customHeight="1" x14ac:dyDescent="0.2">
      <c r="A262" s="134" t="s">
        <v>1397</v>
      </c>
      <c r="B262" s="130"/>
      <c r="C262" s="135" t="s">
        <v>1398</v>
      </c>
      <c r="D262" s="132"/>
      <c r="E262" s="132"/>
      <c r="F262" s="130"/>
      <c r="G262" s="122">
        <v>170284174</v>
      </c>
      <c r="H262" s="116"/>
      <c r="I262" s="122">
        <v>0</v>
      </c>
      <c r="J262" s="116"/>
      <c r="K262" s="136">
        <v>170284174</v>
      </c>
      <c r="L262" s="130"/>
      <c r="M262" s="116"/>
      <c r="N262" s="136">
        <v>0</v>
      </c>
      <c r="O262" s="130"/>
      <c r="P262" s="116"/>
      <c r="Q262" s="122">
        <v>0</v>
      </c>
      <c r="R262" s="116"/>
      <c r="S262" s="122">
        <v>0</v>
      </c>
      <c r="T262" s="116"/>
      <c r="U262" s="136">
        <v>170284174</v>
      </c>
      <c r="V262" s="130"/>
      <c r="W262" s="116"/>
      <c r="X262" s="136">
        <v>0</v>
      </c>
      <c r="Y262" s="130"/>
      <c r="Z262" s="116"/>
      <c r="AA262" s="116"/>
      <c r="AB262" s="55" t="s">
        <v>1138</v>
      </c>
    </row>
    <row r="263" spans="1:28" s="104" customFormat="1" ht="12.75" customHeight="1" x14ac:dyDescent="0.2">
      <c r="A263" s="134" t="s">
        <v>1453</v>
      </c>
      <c r="B263" s="130"/>
      <c r="C263" s="135" t="s">
        <v>1454</v>
      </c>
      <c r="D263" s="132"/>
      <c r="E263" s="132"/>
      <c r="F263" s="130"/>
      <c r="G263" s="122">
        <v>337000</v>
      </c>
      <c r="H263" s="116"/>
      <c r="I263" s="122">
        <v>0</v>
      </c>
      <c r="J263" s="116"/>
      <c r="K263" s="136">
        <v>337000</v>
      </c>
      <c r="L263" s="130"/>
      <c r="M263" s="116"/>
      <c r="N263" s="136">
        <v>0</v>
      </c>
      <c r="O263" s="130"/>
      <c r="P263" s="116"/>
      <c r="Q263" s="122">
        <v>0</v>
      </c>
      <c r="R263" s="116"/>
      <c r="S263" s="122">
        <v>0</v>
      </c>
      <c r="T263" s="116"/>
      <c r="U263" s="136">
        <v>337000</v>
      </c>
      <c r="V263" s="130"/>
      <c r="W263" s="116"/>
      <c r="X263" s="136">
        <v>0</v>
      </c>
      <c r="Y263" s="130"/>
      <c r="Z263" s="116"/>
      <c r="AA263" s="116"/>
      <c r="AB263" s="55" t="s">
        <v>1144</v>
      </c>
    </row>
    <row r="264" spans="1:28" s="104" customFormat="1" ht="12.75" customHeight="1" x14ac:dyDescent="0.2">
      <c r="A264" s="134" t="s">
        <v>1399</v>
      </c>
      <c r="B264" s="130"/>
      <c r="C264" s="135" t="s">
        <v>1400</v>
      </c>
      <c r="D264" s="132"/>
      <c r="E264" s="132"/>
      <c r="F264" s="130"/>
      <c r="G264" s="122">
        <v>200000</v>
      </c>
      <c r="H264" s="116"/>
      <c r="I264" s="122">
        <v>0</v>
      </c>
      <c r="J264" s="116"/>
      <c r="K264" s="136">
        <v>200000</v>
      </c>
      <c r="L264" s="130"/>
      <c r="M264" s="116"/>
      <c r="N264" s="136">
        <v>0</v>
      </c>
      <c r="O264" s="130"/>
      <c r="P264" s="116"/>
      <c r="Q264" s="122">
        <v>0</v>
      </c>
      <c r="R264" s="116"/>
      <c r="S264" s="122">
        <v>0</v>
      </c>
      <c r="T264" s="116"/>
      <c r="U264" s="136">
        <v>200000</v>
      </c>
      <c r="V264" s="130"/>
      <c r="W264" s="116"/>
      <c r="X264" s="136">
        <v>0</v>
      </c>
      <c r="Y264" s="130"/>
      <c r="Z264" s="116"/>
      <c r="AA264" s="116"/>
      <c r="AB264" s="55" t="s">
        <v>1144</v>
      </c>
    </row>
    <row r="265" spans="1:28" s="107" customFormat="1" ht="12.75" customHeight="1" x14ac:dyDescent="0.2">
      <c r="A265" s="134" t="s">
        <v>304</v>
      </c>
      <c r="B265" s="130"/>
      <c r="C265" s="135" t="s">
        <v>305</v>
      </c>
      <c r="D265" s="132"/>
      <c r="E265" s="132"/>
      <c r="F265" s="130"/>
      <c r="G265" s="122">
        <v>11129009</v>
      </c>
      <c r="H265" s="116"/>
      <c r="I265" s="122">
        <v>0</v>
      </c>
      <c r="J265" s="116"/>
      <c r="K265" s="136">
        <v>11129009</v>
      </c>
      <c r="L265" s="130"/>
      <c r="M265" s="116"/>
      <c r="N265" s="136">
        <v>0</v>
      </c>
      <c r="O265" s="130"/>
      <c r="P265" s="116"/>
      <c r="Q265" s="122">
        <v>0</v>
      </c>
      <c r="R265" s="116"/>
      <c r="S265" s="122">
        <v>0</v>
      </c>
      <c r="T265" s="116"/>
      <c r="U265" s="136">
        <v>11129009</v>
      </c>
      <c r="V265" s="130"/>
      <c r="W265" s="116"/>
      <c r="X265" s="136">
        <v>0</v>
      </c>
      <c r="Y265" s="130"/>
      <c r="Z265" s="116"/>
      <c r="AA265" s="116"/>
      <c r="AB265" s="55" t="s">
        <v>1155</v>
      </c>
    </row>
    <row r="266" spans="1:28" s="104" customFormat="1" ht="12.75" customHeight="1" x14ac:dyDescent="0.2">
      <c r="A266" s="134" t="s">
        <v>1347</v>
      </c>
      <c r="B266" s="130"/>
      <c r="C266" s="135" t="s">
        <v>1156</v>
      </c>
      <c r="D266" s="132"/>
      <c r="E266" s="132"/>
      <c r="F266" s="130"/>
      <c r="G266" s="122">
        <v>32554080</v>
      </c>
      <c r="H266" s="116"/>
      <c r="I266" s="122">
        <v>0</v>
      </c>
      <c r="J266" s="116"/>
      <c r="K266" s="136">
        <v>32554080</v>
      </c>
      <c r="L266" s="130"/>
      <c r="M266" s="116"/>
      <c r="N266" s="136">
        <v>0</v>
      </c>
      <c r="O266" s="130"/>
      <c r="P266" s="116"/>
      <c r="Q266" s="122">
        <v>0</v>
      </c>
      <c r="R266" s="116"/>
      <c r="S266" s="122">
        <v>0</v>
      </c>
      <c r="T266" s="116"/>
      <c r="U266" s="136">
        <v>32554080</v>
      </c>
      <c r="V266" s="130"/>
      <c r="W266" s="116"/>
      <c r="X266" s="136">
        <v>0</v>
      </c>
      <c r="Y266" s="130"/>
      <c r="Z266" s="116"/>
      <c r="AA266" s="116"/>
      <c r="AB266" s="55" t="s">
        <v>1155</v>
      </c>
    </row>
    <row r="267" spans="1:28" s="107" customFormat="1" ht="12.75" customHeight="1" x14ac:dyDescent="0.2">
      <c r="A267" s="134" t="s">
        <v>1542</v>
      </c>
      <c r="B267" s="130"/>
      <c r="C267" s="135" t="s">
        <v>1543</v>
      </c>
      <c r="D267" s="132"/>
      <c r="E267" s="132"/>
      <c r="F267" s="130"/>
      <c r="G267" s="122">
        <v>617140</v>
      </c>
      <c r="H267" s="116"/>
      <c r="I267" s="122">
        <v>0</v>
      </c>
      <c r="J267" s="116"/>
      <c r="K267" s="136">
        <v>617140</v>
      </c>
      <c r="L267" s="130"/>
      <c r="M267" s="116"/>
      <c r="N267" s="136">
        <v>0</v>
      </c>
      <c r="O267" s="130"/>
      <c r="P267" s="116"/>
      <c r="Q267" s="122">
        <v>0</v>
      </c>
      <c r="R267" s="116"/>
      <c r="S267" s="122">
        <v>0</v>
      </c>
      <c r="T267" s="116"/>
      <c r="U267" s="136">
        <v>617140</v>
      </c>
      <c r="V267" s="130"/>
      <c r="W267" s="116"/>
      <c r="X267" s="136">
        <v>0</v>
      </c>
      <c r="Y267" s="130"/>
      <c r="Z267" s="116"/>
      <c r="AA267" s="116"/>
      <c r="AB267" s="55" t="s">
        <v>1258</v>
      </c>
    </row>
    <row r="268" spans="1:28" s="110" customFormat="1" ht="12.75" customHeight="1" x14ac:dyDescent="0.2">
      <c r="A268" s="134" t="s">
        <v>1517</v>
      </c>
      <c r="B268" s="130"/>
      <c r="C268" s="135" t="s">
        <v>1518</v>
      </c>
      <c r="D268" s="132"/>
      <c r="E268" s="132"/>
      <c r="F268" s="130"/>
      <c r="G268" s="122">
        <v>156690</v>
      </c>
      <c r="H268" s="116"/>
      <c r="I268" s="122">
        <v>0</v>
      </c>
      <c r="J268" s="116"/>
      <c r="K268" s="136">
        <v>156690</v>
      </c>
      <c r="L268" s="130"/>
      <c r="M268" s="116"/>
      <c r="N268" s="136">
        <v>0</v>
      </c>
      <c r="O268" s="130"/>
      <c r="P268" s="116"/>
      <c r="Q268" s="122">
        <v>0</v>
      </c>
      <c r="R268" s="116"/>
      <c r="S268" s="122">
        <v>0</v>
      </c>
      <c r="T268" s="116"/>
      <c r="U268" s="136">
        <v>156690</v>
      </c>
      <c r="V268" s="130"/>
      <c r="W268" s="116"/>
      <c r="X268" s="136">
        <v>0</v>
      </c>
      <c r="Y268" s="130"/>
      <c r="Z268" s="116"/>
      <c r="AA268" s="116"/>
      <c r="AB268" s="55" t="s">
        <v>1260</v>
      </c>
    </row>
    <row r="269" spans="1:28" s="110" customFormat="1" ht="12.75" customHeight="1" x14ac:dyDescent="0.2">
      <c r="A269" s="134" t="s">
        <v>1544</v>
      </c>
      <c r="B269" s="130"/>
      <c r="C269" s="135" t="s">
        <v>1545</v>
      </c>
      <c r="D269" s="132"/>
      <c r="E269" s="132"/>
      <c r="F269" s="130"/>
      <c r="G269" s="122">
        <v>51699</v>
      </c>
      <c r="H269" s="116"/>
      <c r="I269" s="122">
        <v>0</v>
      </c>
      <c r="J269" s="116"/>
      <c r="K269" s="136">
        <v>51699</v>
      </c>
      <c r="L269" s="130"/>
      <c r="M269" s="116"/>
      <c r="N269" s="136">
        <v>0</v>
      </c>
      <c r="O269" s="130"/>
      <c r="P269" s="116"/>
      <c r="Q269" s="122">
        <v>0</v>
      </c>
      <c r="R269" s="116"/>
      <c r="S269" s="122">
        <v>0</v>
      </c>
      <c r="T269" s="116"/>
      <c r="U269" s="136">
        <v>51699</v>
      </c>
      <c r="V269" s="130"/>
      <c r="W269" s="116"/>
      <c r="X269" s="136">
        <v>0</v>
      </c>
      <c r="Y269" s="130"/>
      <c r="Z269" s="116"/>
      <c r="AA269" s="116"/>
      <c r="AB269" s="55" t="s">
        <v>1263</v>
      </c>
    </row>
    <row r="270" spans="1:28" s="110" customFormat="1" ht="12.75" customHeight="1" x14ac:dyDescent="0.2">
      <c r="A270" s="134" t="s">
        <v>1466</v>
      </c>
      <c r="B270" s="130"/>
      <c r="C270" s="135" t="s">
        <v>1467</v>
      </c>
      <c r="D270" s="132"/>
      <c r="E270" s="132"/>
      <c r="F270" s="130"/>
      <c r="G270" s="122">
        <v>10195690</v>
      </c>
      <c r="H270" s="116"/>
      <c r="I270" s="122">
        <v>2240</v>
      </c>
      <c r="J270" s="116"/>
      <c r="K270" s="136">
        <v>10193450</v>
      </c>
      <c r="L270" s="130"/>
      <c r="M270" s="116"/>
      <c r="N270" s="136">
        <v>0</v>
      </c>
      <c r="O270" s="130"/>
      <c r="P270" s="116"/>
      <c r="Q270" s="122">
        <v>0</v>
      </c>
      <c r="R270" s="116"/>
      <c r="S270" s="122">
        <v>0</v>
      </c>
      <c r="T270" s="116"/>
      <c r="U270" s="136">
        <v>10193450</v>
      </c>
      <c r="V270" s="130"/>
      <c r="W270" s="116"/>
      <c r="X270" s="136">
        <v>0</v>
      </c>
      <c r="Y270" s="130"/>
      <c r="Z270" s="116"/>
      <c r="AA270" s="116"/>
      <c r="AB270" s="55" t="s">
        <v>1265</v>
      </c>
    </row>
    <row r="271" spans="1:28" s="110" customFormat="1" ht="12.75" customHeight="1" x14ac:dyDescent="0.2">
      <c r="A271" s="134" t="s">
        <v>1519</v>
      </c>
      <c r="B271" s="130"/>
      <c r="C271" s="135" t="s">
        <v>1520</v>
      </c>
      <c r="D271" s="132"/>
      <c r="E271" s="132"/>
      <c r="F271" s="130"/>
      <c r="G271" s="122">
        <v>1986760</v>
      </c>
      <c r="H271" s="116"/>
      <c r="I271" s="122">
        <v>37318</v>
      </c>
      <c r="J271" s="116"/>
      <c r="K271" s="136">
        <v>1949442</v>
      </c>
      <c r="L271" s="130"/>
      <c r="M271" s="116"/>
      <c r="N271" s="136">
        <v>0</v>
      </c>
      <c r="O271" s="130"/>
      <c r="P271" s="116"/>
      <c r="Q271" s="122">
        <v>0</v>
      </c>
      <c r="R271" s="116"/>
      <c r="S271" s="122">
        <v>0</v>
      </c>
      <c r="T271" s="116"/>
      <c r="U271" s="136">
        <v>1949442</v>
      </c>
      <c r="V271" s="130"/>
      <c r="W271" s="116"/>
      <c r="X271" s="136">
        <v>0</v>
      </c>
      <c r="Y271" s="130"/>
      <c r="Z271" s="116"/>
      <c r="AA271" s="116"/>
      <c r="AB271" s="55" t="s">
        <v>1342</v>
      </c>
    </row>
    <row r="272" spans="1:28" s="110" customFormat="1" ht="12.75" customHeight="1" x14ac:dyDescent="0.2">
      <c r="A272" s="134" t="s">
        <v>1416</v>
      </c>
      <c r="B272" s="130"/>
      <c r="C272" s="135" t="s">
        <v>1417</v>
      </c>
      <c r="D272" s="132"/>
      <c r="E272" s="132"/>
      <c r="F272" s="130"/>
      <c r="G272" s="122">
        <v>27791941</v>
      </c>
      <c r="H272" s="116"/>
      <c r="I272" s="122">
        <v>8023</v>
      </c>
      <c r="J272" s="116"/>
      <c r="K272" s="136">
        <v>27783918</v>
      </c>
      <c r="L272" s="130"/>
      <c r="M272" s="116"/>
      <c r="N272" s="136">
        <v>0</v>
      </c>
      <c r="O272" s="130"/>
      <c r="P272" s="116"/>
      <c r="Q272" s="122">
        <v>0</v>
      </c>
      <c r="R272" s="116"/>
      <c r="S272" s="122">
        <v>0</v>
      </c>
      <c r="T272" s="116"/>
      <c r="U272" s="136">
        <v>27783918</v>
      </c>
      <c r="V272" s="130"/>
      <c r="W272" s="116"/>
      <c r="X272" s="136">
        <v>0</v>
      </c>
      <c r="Y272" s="130"/>
      <c r="Z272" s="116"/>
      <c r="AA272" s="116"/>
      <c r="AB272" s="55" t="s">
        <v>1342</v>
      </c>
    </row>
    <row r="273" spans="1:28" s="110" customFormat="1" ht="12.75" customHeight="1" x14ac:dyDescent="0.2">
      <c r="A273" s="134" t="s">
        <v>1546</v>
      </c>
      <c r="B273" s="130"/>
      <c r="C273" s="135" t="s">
        <v>1547</v>
      </c>
      <c r="D273" s="132"/>
      <c r="E273" s="132"/>
      <c r="F273" s="130"/>
      <c r="G273" s="122">
        <v>26482434</v>
      </c>
      <c r="H273" s="116"/>
      <c r="I273" s="122">
        <v>0</v>
      </c>
      <c r="J273" s="116"/>
      <c r="K273" s="136">
        <v>26482434</v>
      </c>
      <c r="L273" s="130"/>
      <c r="M273" s="116"/>
      <c r="N273" s="136">
        <v>0</v>
      </c>
      <c r="O273" s="130"/>
      <c r="P273" s="116"/>
      <c r="Q273" s="122">
        <v>0</v>
      </c>
      <c r="R273" s="116"/>
      <c r="S273" s="122">
        <v>0</v>
      </c>
      <c r="T273" s="116"/>
      <c r="U273" s="136">
        <v>26482434</v>
      </c>
      <c r="V273" s="130"/>
      <c r="W273" s="116"/>
      <c r="X273" s="136">
        <v>0</v>
      </c>
      <c r="Y273" s="130"/>
      <c r="Z273" s="116"/>
      <c r="AA273" s="116"/>
      <c r="AB273" s="55" t="s">
        <v>1342</v>
      </c>
    </row>
    <row r="274" spans="1:28" s="110" customFormat="1" ht="12.75" customHeight="1" x14ac:dyDescent="0.2">
      <c r="A274" s="129"/>
      <c r="B274" s="130"/>
      <c r="C274" s="131"/>
      <c r="D274" s="132"/>
      <c r="E274" s="132"/>
      <c r="F274" s="130"/>
      <c r="G274" s="115"/>
      <c r="H274" s="113"/>
      <c r="I274" s="115"/>
      <c r="J274" s="113"/>
      <c r="K274" s="133"/>
      <c r="L274" s="130"/>
      <c r="M274" s="113"/>
      <c r="N274" s="133"/>
      <c r="O274" s="130"/>
      <c r="P274" s="113"/>
      <c r="Q274" s="115"/>
      <c r="R274" s="113"/>
      <c r="S274" s="115"/>
      <c r="T274" s="113"/>
      <c r="U274" s="133"/>
      <c r="V274" s="130"/>
      <c r="W274" s="113"/>
      <c r="X274" s="133"/>
      <c r="Y274" s="130"/>
      <c r="AB274" s="55"/>
    </row>
    <row r="275" spans="1:28" s="110" customFormat="1" ht="12.75" customHeight="1" x14ac:dyDescent="0.2">
      <c r="A275" s="129"/>
      <c r="B275" s="130"/>
      <c r="C275" s="131"/>
      <c r="D275" s="132"/>
      <c r="E275" s="132"/>
      <c r="F275" s="130"/>
      <c r="G275" s="115"/>
      <c r="H275" s="113"/>
      <c r="I275" s="115"/>
      <c r="J275" s="113"/>
      <c r="K275" s="133"/>
      <c r="L275" s="130"/>
      <c r="M275" s="113"/>
      <c r="N275" s="133"/>
      <c r="O275" s="130"/>
      <c r="P275" s="113"/>
      <c r="Q275" s="115"/>
      <c r="R275" s="113"/>
      <c r="S275" s="115"/>
      <c r="T275" s="113"/>
      <c r="U275" s="133"/>
      <c r="V275" s="130"/>
      <c r="W275" s="113"/>
      <c r="X275" s="133"/>
      <c r="Y275" s="130"/>
      <c r="AB275" s="55"/>
    </row>
    <row r="276" spans="1:28" s="110" customFormat="1" ht="12.75" customHeight="1" x14ac:dyDescent="0.2">
      <c r="A276" s="129"/>
      <c r="B276" s="130"/>
      <c r="C276" s="131"/>
      <c r="D276" s="132"/>
      <c r="E276" s="132"/>
      <c r="F276" s="130"/>
      <c r="G276" s="115"/>
      <c r="H276" s="113"/>
      <c r="I276" s="115"/>
      <c r="J276" s="113"/>
      <c r="K276" s="133"/>
      <c r="L276" s="130"/>
      <c r="M276" s="113"/>
      <c r="N276" s="133"/>
      <c r="O276" s="130"/>
      <c r="P276" s="113"/>
      <c r="Q276" s="115"/>
      <c r="R276" s="113"/>
      <c r="S276" s="115"/>
      <c r="T276" s="113"/>
      <c r="U276" s="133"/>
      <c r="V276" s="130"/>
      <c r="W276" s="113"/>
      <c r="X276" s="133"/>
      <c r="Y276" s="130"/>
      <c r="AB276" s="55"/>
    </row>
    <row r="277" spans="1:28" s="110" customFormat="1" ht="12.75" customHeight="1" x14ac:dyDescent="0.2">
      <c r="A277" s="129"/>
      <c r="B277" s="130"/>
      <c r="C277" s="131"/>
      <c r="D277" s="132"/>
      <c r="E277" s="132"/>
      <c r="F277" s="130"/>
      <c r="G277" s="115"/>
      <c r="H277" s="113"/>
      <c r="I277" s="115"/>
      <c r="J277" s="113"/>
      <c r="K277" s="133"/>
      <c r="L277" s="130"/>
      <c r="M277" s="113"/>
      <c r="N277" s="133"/>
      <c r="O277" s="130"/>
      <c r="P277" s="113"/>
      <c r="Q277" s="115"/>
      <c r="R277" s="113"/>
      <c r="S277" s="115"/>
      <c r="T277" s="113"/>
      <c r="U277" s="133"/>
      <c r="V277" s="130"/>
      <c r="W277" s="113"/>
      <c r="X277" s="133"/>
      <c r="Y277" s="130"/>
      <c r="AB277" s="55"/>
    </row>
    <row r="278" spans="1:28" s="113" customFormat="1" ht="12.75" customHeight="1" x14ac:dyDescent="0.2">
      <c r="A278" s="129"/>
      <c r="B278" s="130"/>
      <c r="C278" s="131"/>
      <c r="D278" s="132"/>
      <c r="E278" s="132"/>
      <c r="F278" s="130"/>
      <c r="G278" s="115"/>
      <c r="I278" s="115"/>
      <c r="K278" s="133"/>
      <c r="L278" s="130"/>
      <c r="N278" s="133"/>
      <c r="O278" s="130"/>
      <c r="Q278" s="115"/>
      <c r="S278" s="115"/>
      <c r="U278" s="133"/>
      <c r="V278" s="130"/>
      <c r="X278" s="133"/>
      <c r="Y278" s="130"/>
      <c r="AB278" s="55"/>
    </row>
    <row r="279" spans="1:28" s="113" customFormat="1" ht="12.75" customHeight="1" x14ac:dyDescent="0.2">
      <c r="A279" s="129"/>
      <c r="B279" s="130"/>
      <c r="C279" s="131"/>
      <c r="D279" s="132"/>
      <c r="E279" s="132"/>
      <c r="F279" s="130"/>
      <c r="G279" s="115"/>
      <c r="I279" s="115"/>
      <c r="K279" s="133"/>
      <c r="L279" s="130"/>
      <c r="N279" s="133"/>
      <c r="O279" s="130"/>
      <c r="Q279" s="115"/>
      <c r="S279" s="115"/>
      <c r="U279" s="133"/>
      <c r="V279" s="130"/>
      <c r="X279" s="133"/>
      <c r="Y279" s="130"/>
      <c r="AB279" s="55"/>
    </row>
    <row r="280" spans="1:28" s="113" customFormat="1" ht="12.75" customHeight="1" x14ac:dyDescent="0.2">
      <c r="A280" s="129"/>
      <c r="B280" s="130"/>
      <c r="C280" s="131"/>
      <c r="D280" s="132"/>
      <c r="E280" s="132"/>
      <c r="F280" s="130"/>
      <c r="G280" s="115"/>
      <c r="I280" s="115"/>
      <c r="K280" s="133"/>
      <c r="L280" s="130"/>
      <c r="N280" s="133"/>
      <c r="O280" s="130"/>
      <c r="Q280" s="115"/>
      <c r="S280" s="115"/>
      <c r="U280" s="133"/>
      <c r="V280" s="130"/>
      <c r="X280" s="133"/>
      <c r="Y280" s="130"/>
      <c r="AB280" s="55"/>
    </row>
    <row r="281" spans="1:28" s="113" customFormat="1" ht="12.75" customHeight="1" x14ac:dyDescent="0.2">
      <c r="A281" s="129"/>
      <c r="B281" s="130"/>
      <c r="C281" s="131"/>
      <c r="D281" s="132"/>
      <c r="E281" s="132"/>
      <c r="F281" s="130"/>
      <c r="G281" s="115"/>
      <c r="I281" s="115"/>
      <c r="K281" s="133"/>
      <c r="L281" s="130"/>
      <c r="N281" s="133"/>
      <c r="O281" s="130"/>
      <c r="Q281" s="115"/>
      <c r="S281" s="115"/>
      <c r="U281" s="133"/>
      <c r="V281" s="130"/>
      <c r="X281" s="133"/>
      <c r="Y281" s="130"/>
      <c r="AB281" s="55"/>
    </row>
    <row r="282" spans="1:28" s="113" customFormat="1" ht="12.75" customHeight="1" x14ac:dyDescent="0.2">
      <c r="A282" s="129"/>
      <c r="B282" s="130"/>
      <c r="C282" s="131"/>
      <c r="D282" s="132"/>
      <c r="E282" s="132"/>
      <c r="F282" s="130"/>
      <c r="G282" s="115"/>
      <c r="I282" s="115"/>
      <c r="K282" s="133"/>
      <c r="L282" s="130"/>
      <c r="N282" s="133"/>
      <c r="O282" s="130"/>
      <c r="Q282" s="115"/>
      <c r="S282" s="115"/>
      <c r="U282" s="133"/>
      <c r="V282" s="130"/>
      <c r="X282" s="133"/>
      <c r="Y282" s="130"/>
      <c r="AB282" s="55"/>
    </row>
    <row r="283" spans="1:28" s="113" customFormat="1" ht="12.75" customHeight="1" x14ac:dyDescent="0.2">
      <c r="A283" s="129"/>
      <c r="B283" s="130"/>
      <c r="C283" s="131"/>
      <c r="D283" s="132"/>
      <c r="E283" s="132"/>
      <c r="F283" s="130"/>
      <c r="G283" s="115"/>
      <c r="I283" s="115"/>
      <c r="K283" s="133"/>
      <c r="L283" s="130"/>
      <c r="N283" s="133"/>
      <c r="O283" s="130"/>
      <c r="Q283" s="115"/>
      <c r="S283" s="115"/>
      <c r="U283" s="133"/>
      <c r="V283" s="130"/>
      <c r="X283" s="133"/>
      <c r="Y283" s="130"/>
      <c r="AB283" s="55"/>
    </row>
    <row r="284" spans="1:28" s="113" customFormat="1" ht="12.75" customHeight="1" x14ac:dyDescent="0.2">
      <c r="A284" s="129"/>
      <c r="B284" s="130"/>
      <c r="C284" s="131"/>
      <c r="D284" s="132"/>
      <c r="E284" s="132"/>
      <c r="F284" s="130"/>
      <c r="G284" s="115"/>
      <c r="I284" s="115"/>
      <c r="K284" s="133"/>
      <c r="L284" s="130"/>
      <c r="N284" s="133"/>
      <c r="O284" s="130"/>
      <c r="Q284" s="115"/>
      <c r="S284" s="115"/>
      <c r="U284" s="133"/>
      <c r="V284" s="130"/>
      <c r="X284" s="133"/>
      <c r="Y284" s="130"/>
      <c r="AB284" s="55"/>
    </row>
    <row r="285" spans="1:28" s="113" customFormat="1" ht="12.75" customHeight="1" x14ac:dyDescent="0.2">
      <c r="A285" s="129"/>
      <c r="B285" s="130"/>
      <c r="C285" s="131"/>
      <c r="D285" s="132"/>
      <c r="E285" s="132"/>
      <c r="F285" s="130"/>
      <c r="G285" s="115"/>
      <c r="I285" s="115"/>
      <c r="K285" s="133"/>
      <c r="L285" s="130"/>
      <c r="N285" s="133"/>
      <c r="O285" s="130"/>
      <c r="Q285" s="115"/>
      <c r="S285" s="115"/>
      <c r="U285" s="133"/>
      <c r="V285" s="130"/>
      <c r="X285" s="133"/>
      <c r="Y285" s="130"/>
      <c r="AB285" s="55"/>
    </row>
    <row r="286" spans="1:28" s="113" customFormat="1" ht="12.75" customHeight="1" x14ac:dyDescent="0.2">
      <c r="A286" s="129"/>
      <c r="B286" s="130"/>
      <c r="C286" s="131"/>
      <c r="D286" s="132"/>
      <c r="E286" s="132"/>
      <c r="F286" s="130"/>
      <c r="G286" s="115"/>
      <c r="I286" s="115"/>
      <c r="K286" s="133"/>
      <c r="L286" s="130"/>
      <c r="N286" s="133"/>
      <c r="O286" s="130"/>
      <c r="Q286" s="115"/>
      <c r="S286" s="115"/>
      <c r="U286" s="133"/>
      <c r="V286" s="130"/>
      <c r="X286" s="133"/>
      <c r="Y286" s="130"/>
      <c r="AB286" s="55"/>
    </row>
    <row r="287" spans="1:28" s="113" customFormat="1" ht="12.75" customHeight="1" x14ac:dyDescent="0.2">
      <c r="A287" s="129"/>
      <c r="B287" s="130"/>
      <c r="C287" s="131"/>
      <c r="D287" s="132"/>
      <c r="E287" s="132"/>
      <c r="F287" s="130"/>
      <c r="G287" s="115"/>
      <c r="I287" s="115"/>
      <c r="K287" s="133"/>
      <c r="L287" s="130"/>
      <c r="N287" s="133"/>
      <c r="O287" s="130"/>
      <c r="Q287" s="115"/>
      <c r="S287" s="115"/>
      <c r="U287" s="133"/>
      <c r="V287" s="130"/>
      <c r="X287" s="133"/>
      <c r="Y287" s="130"/>
      <c r="AB287" s="55"/>
    </row>
    <row r="288" spans="1:28" s="113" customFormat="1" ht="12.75" customHeight="1" x14ac:dyDescent="0.2">
      <c r="A288" s="129"/>
      <c r="B288" s="130"/>
      <c r="C288" s="131"/>
      <c r="D288" s="132"/>
      <c r="E288" s="132"/>
      <c r="F288" s="130"/>
      <c r="G288" s="115"/>
      <c r="I288" s="115"/>
      <c r="K288" s="133"/>
      <c r="L288" s="130"/>
      <c r="N288" s="133"/>
      <c r="O288" s="130"/>
      <c r="Q288" s="115"/>
      <c r="S288" s="115"/>
      <c r="U288" s="133"/>
      <c r="V288" s="130"/>
      <c r="X288" s="133"/>
      <c r="Y288" s="130"/>
      <c r="AB288" s="55"/>
    </row>
    <row r="289" spans="1:28" s="113" customFormat="1" ht="12.75" customHeight="1" x14ac:dyDescent="0.2">
      <c r="A289" s="129"/>
      <c r="B289" s="130"/>
      <c r="C289" s="131"/>
      <c r="D289" s="132"/>
      <c r="E289" s="132"/>
      <c r="F289" s="130"/>
      <c r="G289" s="115"/>
      <c r="I289" s="115"/>
      <c r="K289" s="133"/>
      <c r="L289" s="130"/>
      <c r="N289" s="133"/>
      <c r="O289" s="130"/>
      <c r="Q289" s="115"/>
      <c r="S289" s="115"/>
      <c r="U289" s="133"/>
      <c r="V289" s="130"/>
      <c r="X289" s="133"/>
      <c r="Y289" s="130"/>
      <c r="AB289" s="55"/>
    </row>
    <row r="290" spans="1:28" s="113" customFormat="1" ht="12.75" customHeight="1" x14ac:dyDescent="0.2">
      <c r="A290" s="129"/>
      <c r="B290" s="130"/>
      <c r="C290" s="131"/>
      <c r="D290" s="132"/>
      <c r="E290" s="132"/>
      <c r="F290" s="130"/>
      <c r="G290" s="115"/>
      <c r="I290" s="115"/>
      <c r="K290" s="133"/>
      <c r="L290" s="130"/>
      <c r="N290" s="133"/>
      <c r="O290" s="130"/>
      <c r="Q290" s="115"/>
      <c r="S290" s="115"/>
      <c r="U290" s="133"/>
      <c r="V290" s="130"/>
      <c r="X290" s="133"/>
      <c r="Y290" s="130"/>
      <c r="AB290" s="55"/>
    </row>
    <row r="291" spans="1:28" s="113" customFormat="1" ht="12.75" customHeight="1" x14ac:dyDescent="0.2">
      <c r="A291" s="129"/>
      <c r="B291" s="130"/>
      <c r="C291" s="131"/>
      <c r="D291" s="132"/>
      <c r="E291" s="132"/>
      <c r="F291" s="130"/>
      <c r="G291" s="115"/>
      <c r="I291" s="115"/>
      <c r="K291" s="133"/>
      <c r="L291" s="130"/>
      <c r="N291" s="133"/>
      <c r="O291" s="130"/>
      <c r="Q291" s="115"/>
      <c r="S291" s="115"/>
      <c r="U291" s="133"/>
      <c r="V291" s="130"/>
      <c r="X291" s="133"/>
      <c r="Y291" s="130"/>
      <c r="AB291" s="55"/>
    </row>
    <row r="292" spans="1:28" s="113" customFormat="1" ht="12.75" customHeight="1" x14ac:dyDescent="0.2">
      <c r="A292" s="129"/>
      <c r="B292" s="130"/>
      <c r="C292" s="131"/>
      <c r="D292" s="132"/>
      <c r="E292" s="132"/>
      <c r="F292" s="130"/>
      <c r="G292" s="115"/>
      <c r="I292" s="115"/>
      <c r="K292" s="133"/>
      <c r="L292" s="130"/>
      <c r="N292" s="133"/>
      <c r="O292" s="130"/>
      <c r="Q292" s="115"/>
      <c r="S292" s="115"/>
      <c r="U292" s="133"/>
      <c r="V292" s="130"/>
      <c r="X292" s="133"/>
      <c r="Y292" s="130"/>
      <c r="AB292" s="55"/>
    </row>
    <row r="293" spans="1:28" s="113" customFormat="1" ht="12.75" customHeight="1" x14ac:dyDescent="0.2">
      <c r="A293" s="129"/>
      <c r="B293" s="130"/>
      <c r="C293" s="131"/>
      <c r="D293" s="132"/>
      <c r="E293" s="132"/>
      <c r="F293" s="130"/>
      <c r="G293" s="115"/>
      <c r="I293" s="115"/>
      <c r="K293" s="133"/>
      <c r="L293" s="130"/>
      <c r="N293" s="133"/>
      <c r="O293" s="130"/>
      <c r="Q293" s="115"/>
      <c r="S293" s="115"/>
      <c r="U293" s="133"/>
      <c r="V293" s="130"/>
      <c r="X293" s="133"/>
      <c r="Y293" s="130"/>
      <c r="AB293" s="55"/>
    </row>
    <row r="294" spans="1:28" s="113" customFormat="1" ht="12.75" customHeight="1" x14ac:dyDescent="0.2">
      <c r="A294" s="129"/>
      <c r="B294" s="130"/>
      <c r="C294" s="131"/>
      <c r="D294" s="132"/>
      <c r="E294" s="132"/>
      <c r="F294" s="130"/>
      <c r="G294" s="115"/>
      <c r="I294" s="115"/>
      <c r="K294" s="133"/>
      <c r="L294" s="130"/>
      <c r="N294" s="133"/>
      <c r="O294" s="130"/>
      <c r="Q294" s="115"/>
      <c r="S294" s="115"/>
      <c r="U294" s="133"/>
      <c r="V294" s="130"/>
      <c r="X294" s="133"/>
      <c r="Y294" s="130"/>
      <c r="AB294" s="55"/>
    </row>
    <row r="295" spans="1:28" s="113" customFormat="1" ht="12.75" customHeight="1" x14ac:dyDescent="0.2">
      <c r="A295" s="129"/>
      <c r="B295" s="130"/>
      <c r="C295" s="131"/>
      <c r="D295" s="132"/>
      <c r="E295" s="132"/>
      <c r="F295" s="130"/>
      <c r="G295" s="115"/>
      <c r="I295" s="115"/>
      <c r="K295" s="133"/>
      <c r="L295" s="130"/>
      <c r="N295" s="133"/>
      <c r="O295" s="130"/>
      <c r="Q295" s="115"/>
      <c r="S295" s="115"/>
      <c r="U295" s="133"/>
      <c r="V295" s="130"/>
      <c r="X295" s="133"/>
      <c r="Y295" s="130"/>
      <c r="AB295" s="55"/>
    </row>
    <row r="296" spans="1:28" s="113" customFormat="1" ht="12.75" customHeight="1" x14ac:dyDescent="0.2">
      <c r="A296" s="129"/>
      <c r="B296" s="130"/>
      <c r="C296" s="131"/>
      <c r="D296" s="132"/>
      <c r="E296" s="132"/>
      <c r="F296" s="130"/>
      <c r="G296" s="115"/>
      <c r="I296" s="115"/>
      <c r="K296" s="133"/>
      <c r="L296" s="130"/>
      <c r="N296" s="133"/>
      <c r="O296" s="130"/>
      <c r="Q296" s="115"/>
      <c r="S296" s="115"/>
      <c r="U296" s="133"/>
      <c r="V296" s="130"/>
      <c r="X296" s="133"/>
      <c r="Y296" s="130"/>
      <c r="AB296" s="55"/>
    </row>
    <row r="297" spans="1:28" s="113" customFormat="1" ht="12.75" customHeight="1" x14ac:dyDescent="0.2">
      <c r="A297" s="129"/>
      <c r="B297" s="130"/>
      <c r="C297" s="131"/>
      <c r="D297" s="132"/>
      <c r="E297" s="132"/>
      <c r="F297" s="130"/>
      <c r="G297" s="115"/>
      <c r="I297" s="115"/>
      <c r="K297" s="133"/>
      <c r="L297" s="130"/>
      <c r="N297" s="133"/>
      <c r="O297" s="130"/>
      <c r="Q297" s="115"/>
      <c r="S297" s="115"/>
      <c r="U297" s="133"/>
      <c r="V297" s="130"/>
      <c r="X297" s="133"/>
      <c r="Y297" s="130"/>
      <c r="AB297" s="55"/>
    </row>
    <row r="298" spans="1:28" s="113" customFormat="1" ht="12.75" customHeight="1" x14ac:dyDescent="0.2">
      <c r="A298" s="129"/>
      <c r="B298" s="130"/>
      <c r="C298" s="131"/>
      <c r="D298" s="132"/>
      <c r="E298" s="132"/>
      <c r="F298" s="130"/>
      <c r="G298" s="115"/>
      <c r="I298" s="115"/>
      <c r="K298" s="133"/>
      <c r="L298" s="130"/>
      <c r="N298" s="133"/>
      <c r="O298" s="130"/>
      <c r="Q298" s="115"/>
      <c r="S298" s="115"/>
      <c r="U298" s="133"/>
      <c r="V298" s="130"/>
      <c r="X298" s="133"/>
      <c r="Y298" s="130"/>
      <c r="AB298" s="55"/>
    </row>
    <row r="299" spans="1:28" s="113" customFormat="1" ht="12.75" customHeight="1" x14ac:dyDescent="0.2">
      <c r="A299" s="129"/>
      <c r="B299" s="130"/>
      <c r="C299" s="131"/>
      <c r="D299" s="132"/>
      <c r="E299" s="132"/>
      <c r="F299" s="130"/>
      <c r="G299" s="115"/>
      <c r="I299" s="115"/>
      <c r="K299" s="133"/>
      <c r="L299" s="130"/>
      <c r="N299" s="133"/>
      <c r="O299" s="130"/>
      <c r="Q299" s="115"/>
      <c r="S299" s="115"/>
      <c r="U299" s="133"/>
      <c r="V299" s="130"/>
      <c r="X299" s="133"/>
      <c r="Y299" s="130"/>
      <c r="AB299" s="55"/>
    </row>
    <row r="300" spans="1:28" s="113" customFormat="1" ht="12.75" customHeight="1" x14ac:dyDescent="0.2">
      <c r="A300" s="129"/>
      <c r="B300" s="130"/>
      <c r="C300" s="131"/>
      <c r="D300" s="132"/>
      <c r="E300" s="132"/>
      <c r="F300" s="130"/>
      <c r="G300" s="115"/>
      <c r="I300" s="115"/>
      <c r="K300" s="133"/>
      <c r="L300" s="130"/>
      <c r="N300" s="133"/>
      <c r="O300" s="130"/>
      <c r="Q300" s="115"/>
      <c r="S300" s="115"/>
      <c r="U300" s="133"/>
      <c r="V300" s="130"/>
      <c r="X300" s="133"/>
      <c r="Y300" s="130"/>
      <c r="AB300" s="55"/>
    </row>
    <row r="301" spans="1:28" s="113" customFormat="1" ht="12.75" customHeight="1" x14ac:dyDescent="0.2">
      <c r="A301" s="129"/>
      <c r="B301" s="130"/>
      <c r="C301" s="131"/>
      <c r="D301" s="132"/>
      <c r="E301" s="132"/>
      <c r="F301" s="130"/>
      <c r="G301" s="115"/>
      <c r="I301" s="115"/>
      <c r="K301" s="133"/>
      <c r="L301" s="130"/>
      <c r="N301" s="133"/>
      <c r="O301" s="130"/>
      <c r="Q301" s="115"/>
      <c r="S301" s="115"/>
      <c r="U301" s="133"/>
      <c r="V301" s="130"/>
      <c r="X301" s="133"/>
      <c r="Y301" s="130"/>
      <c r="AB301" s="55"/>
    </row>
    <row r="302" spans="1:28" s="113" customFormat="1" ht="12.75" customHeight="1" x14ac:dyDescent="0.2">
      <c r="A302" s="129"/>
      <c r="B302" s="130"/>
      <c r="C302" s="131"/>
      <c r="D302" s="132"/>
      <c r="E302" s="132"/>
      <c r="F302" s="130"/>
      <c r="G302" s="115"/>
      <c r="I302" s="115"/>
      <c r="K302" s="133"/>
      <c r="L302" s="130"/>
      <c r="N302" s="133"/>
      <c r="O302" s="130"/>
      <c r="Q302" s="115"/>
      <c r="S302" s="115"/>
      <c r="U302" s="133"/>
      <c r="V302" s="130"/>
      <c r="X302" s="133"/>
      <c r="Y302" s="130"/>
      <c r="AB302" s="55"/>
    </row>
    <row r="303" spans="1:28" s="113" customFormat="1" ht="12.75" customHeight="1" x14ac:dyDescent="0.2">
      <c r="A303" s="129"/>
      <c r="B303" s="130"/>
      <c r="C303" s="131"/>
      <c r="D303" s="132"/>
      <c r="E303" s="132"/>
      <c r="F303" s="130"/>
      <c r="G303" s="115"/>
      <c r="I303" s="115"/>
      <c r="K303" s="133"/>
      <c r="L303" s="130"/>
      <c r="N303" s="133"/>
      <c r="O303" s="130"/>
      <c r="Q303" s="115"/>
      <c r="S303" s="115"/>
      <c r="U303" s="133"/>
      <c r="V303" s="130"/>
      <c r="X303" s="133"/>
      <c r="Y303" s="130"/>
      <c r="AB303" s="55"/>
    </row>
    <row r="304" spans="1:28" s="113" customFormat="1" ht="12.75" customHeight="1" x14ac:dyDescent="0.2">
      <c r="A304" s="129"/>
      <c r="B304" s="130"/>
      <c r="C304" s="131"/>
      <c r="D304" s="132"/>
      <c r="E304" s="132"/>
      <c r="F304" s="130"/>
      <c r="G304" s="115"/>
      <c r="I304" s="115"/>
      <c r="K304" s="133"/>
      <c r="L304" s="130"/>
      <c r="N304" s="133"/>
      <c r="O304" s="130"/>
      <c r="Q304" s="115"/>
      <c r="S304" s="115"/>
      <c r="U304" s="133"/>
      <c r="V304" s="130"/>
      <c r="X304" s="133"/>
      <c r="Y304" s="130"/>
      <c r="AB304" s="55"/>
    </row>
    <row r="305" spans="1:28" s="113" customFormat="1" ht="12.75" customHeight="1" x14ac:dyDescent="0.2">
      <c r="A305" s="129"/>
      <c r="B305" s="130"/>
      <c r="C305" s="131"/>
      <c r="D305" s="132"/>
      <c r="E305" s="132"/>
      <c r="F305" s="130"/>
      <c r="G305" s="115"/>
      <c r="I305" s="115"/>
      <c r="K305" s="133"/>
      <c r="L305" s="130"/>
      <c r="N305" s="133"/>
      <c r="O305" s="130"/>
      <c r="Q305" s="115"/>
      <c r="S305" s="115"/>
      <c r="U305" s="133"/>
      <c r="V305" s="130"/>
      <c r="X305" s="133"/>
      <c r="Y305" s="130"/>
      <c r="AB305" s="55"/>
    </row>
    <row r="306" spans="1:28" s="113" customFormat="1" ht="12.75" customHeight="1" x14ac:dyDescent="0.2">
      <c r="A306" s="129"/>
      <c r="B306" s="130"/>
      <c r="C306" s="131"/>
      <c r="D306" s="132"/>
      <c r="E306" s="132"/>
      <c r="F306" s="130"/>
      <c r="G306" s="115"/>
      <c r="I306" s="115"/>
      <c r="K306" s="133"/>
      <c r="L306" s="130"/>
      <c r="N306" s="133"/>
      <c r="O306" s="130"/>
      <c r="Q306" s="115"/>
      <c r="S306" s="115"/>
      <c r="U306" s="133"/>
      <c r="V306" s="130"/>
      <c r="X306" s="133"/>
      <c r="Y306" s="130"/>
      <c r="AB306" s="55"/>
    </row>
    <row r="307" spans="1:28" s="113" customFormat="1" ht="12.75" customHeight="1" x14ac:dyDescent="0.2">
      <c r="A307" s="129"/>
      <c r="B307" s="130"/>
      <c r="C307" s="131"/>
      <c r="D307" s="132"/>
      <c r="E307" s="132"/>
      <c r="F307" s="130"/>
      <c r="G307" s="115"/>
      <c r="I307" s="115"/>
      <c r="K307" s="133"/>
      <c r="L307" s="130"/>
      <c r="N307" s="133"/>
      <c r="O307" s="130"/>
      <c r="Q307" s="115"/>
      <c r="S307" s="115"/>
      <c r="U307" s="133"/>
      <c r="V307" s="130"/>
      <c r="X307" s="133"/>
      <c r="Y307" s="130"/>
      <c r="AB307" s="55"/>
    </row>
    <row r="308" spans="1:28" s="113" customFormat="1" ht="12.75" customHeight="1" x14ac:dyDescent="0.2">
      <c r="A308" s="129"/>
      <c r="B308" s="130"/>
      <c r="C308" s="131"/>
      <c r="D308" s="132"/>
      <c r="E308" s="132"/>
      <c r="F308" s="130"/>
      <c r="G308" s="115"/>
      <c r="I308" s="115"/>
      <c r="K308" s="133"/>
      <c r="L308" s="130"/>
      <c r="N308" s="133"/>
      <c r="O308" s="130"/>
      <c r="Q308" s="115"/>
      <c r="S308" s="115"/>
      <c r="U308" s="133"/>
      <c r="V308" s="130"/>
      <c r="X308" s="133"/>
      <c r="Y308" s="130"/>
      <c r="AB308" s="55"/>
    </row>
    <row r="309" spans="1:28" s="113" customFormat="1" ht="12.75" customHeight="1" x14ac:dyDescent="0.2">
      <c r="A309" s="129"/>
      <c r="B309" s="130"/>
      <c r="C309" s="131"/>
      <c r="D309" s="132"/>
      <c r="E309" s="132"/>
      <c r="F309" s="130"/>
      <c r="G309" s="115"/>
      <c r="I309" s="115"/>
      <c r="K309" s="133"/>
      <c r="L309" s="130"/>
      <c r="N309" s="133"/>
      <c r="O309" s="130"/>
      <c r="Q309" s="115"/>
      <c r="S309" s="115"/>
      <c r="U309" s="133"/>
      <c r="V309" s="130"/>
      <c r="X309" s="133"/>
      <c r="Y309" s="130"/>
      <c r="AB309" s="55"/>
    </row>
    <row r="310" spans="1:28" s="113" customFormat="1" ht="12.75" customHeight="1" x14ac:dyDescent="0.2">
      <c r="A310" s="129"/>
      <c r="B310" s="130"/>
      <c r="C310" s="131"/>
      <c r="D310" s="132"/>
      <c r="E310" s="132"/>
      <c r="F310" s="130"/>
      <c r="G310" s="115"/>
      <c r="I310" s="115"/>
      <c r="K310" s="133"/>
      <c r="L310" s="130"/>
      <c r="N310" s="133"/>
      <c r="O310" s="130"/>
      <c r="Q310" s="115"/>
      <c r="S310" s="115"/>
      <c r="U310" s="133"/>
      <c r="V310" s="130"/>
      <c r="X310" s="133"/>
      <c r="Y310" s="130"/>
      <c r="AB310" s="55"/>
    </row>
    <row r="311" spans="1:28" s="113" customFormat="1" ht="12.75" customHeight="1" x14ac:dyDescent="0.2">
      <c r="A311" s="129"/>
      <c r="B311" s="130"/>
      <c r="C311" s="131"/>
      <c r="D311" s="132"/>
      <c r="E311" s="132"/>
      <c r="F311" s="130"/>
      <c r="G311" s="115"/>
      <c r="I311" s="115"/>
      <c r="K311" s="133"/>
      <c r="L311" s="130"/>
      <c r="N311" s="133"/>
      <c r="O311" s="130"/>
      <c r="Q311" s="115"/>
      <c r="S311" s="115"/>
      <c r="U311" s="133"/>
      <c r="V311" s="130"/>
      <c r="X311" s="133"/>
      <c r="Y311" s="130"/>
      <c r="AB311" s="55"/>
    </row>
    <row r="312" spans="1:28" s="113" customFormat="1" ht="12.75" customHeight="1" x14ac:dyDescent="0.2">
      <c r="A312" s="129"/>
      <c r="B312" s="130"/>
      <c r="C312" s="131"/>
      <c r="D312" s="132"/>
      <c r="E312" s="132"/>
      <c r="F312" s="130"/>
      <c r="G312" s="115"/>
      <c r="I312" s="115"/>
      <c r="K312" s="133"/>
      <c r="L312" s="130"/>
      <c r="N312" s="133"/>
      <c r="O312" s="130"/>
      <c r="Q312" s="115"/>
      <c r="S312" s="115"/>
      <c r="U312" s="133"/>
      <c r="V312" s="130"/>
      <c r="X312" s="133"/>
      <c r="Y312" s="130"/>
      <c r="AB312" s="55"/>
    </row>
    <row r="313" spans="1:28" s="113" customFormat="1" ht="12.75" customHeight="1" x14ac:dyDescent="0.2">
      <c r="A313" s="129"/>
      <c r="B313" s="130"/>
      <c r="C313" s="131"/>
      <c r="D313" s="132"/>
      <c r="E313" s="132"/>
      <c r="F313" s="130"/>
      <c r="G313" s="115"/>
      <c r="I313" s="115"/>
      <c r="K313" s="133"/>
      <c r="L313" s="130"/>
      <c r="N313" s="133"/>
      <c r="O313" s="130"/>
      <c r="Q313" s="115"/>
      <c r="S313" s="115"/>
      <c r="U313" s="133"/>
      <c r="V313" s="130"/>
      <c r="X313" s="133"/>
      <c r="Y313" s="130"/>
      <c r="AB313" s="55"/>
    </row>
    <row r="314" spans="1:28" s="113" customFormat="1" ht="12.75" customHeight="1" x14ac:dyDescent="0.2">
      <c r="A314" s="129"/>
      <c r="B314" s="130"/>
      <c r="C314" s="131"/>
      <c r="D314" s="132"/>
      <c r="E314" s="132"/>
      <c r="F314" s="130"/>
      <c r="G314" s="115"/>
      <c r="I314" s="115"/>
      <c r="K314" s="133"/>
      <c r="L314" s="130"/>
      <c r="N314" s="133"/>
      <c r="O314" s="130"/>
      <c r="Q314" s="115"/>
      <c r="S314" s="115"/>
      <c r="U314" s="133"/>
      <c r="V314" s="130"/>
      <c r="X314" s="133"/>
      <c r="Y314" s="130"/>
      <c r="AB314" s="55"/>
    </row>
    <row r="315" spans="1:28" s="111" customFormat="1" ht="12.75" customHeight="1" x14ac:dyDescent="0.2">
      <c r="A315" s="129"/>
      <c r="B315" s="130"/>
      <c r="C315" s="131"/>
      <c r="D315" s="132"/>
      <c r="E315" s="132"/>
      <c r="F315" s="130"/>
      <c r="G315" s="115"/>
      <c r="H315" s="113"/>
      <c r="I315" s="115"/>
      <c r="J315" s="113"/>
      <c r="K315" s="133"/>
      <c r="L315" s="130"/>
      <c r="M315" s="113"/>
      <c r="N315" s="133"/>
      <c r="O315" s="130"/>
      <c r="P315" s="113"/>
      <c r="Q315" s="115"/>
      <c r="R315" s="113"/>
      <c r="S315" s="115"/>
      <c r="T315" s="113"/>
      <c r="U315" s="133"/>
      <c r="V315" s="130"/>
      <c r="W315" s="113"/>
      <c r="X315" s="133"/>
      <c r="Y315" s="130"/>
      <c r="AB315" s="55"/>
    </row>
    <row r="316" spans="1:28" s="111" customFormat="1" ht="12.75" customHeight="1" x14ac:dyDescent="0.2">
      <c r="A316" s="129"/>
      <c r="B316" s="130"/>
      <c r="C316" s="131"/>
      <c r="D316" s="132"/>
      <c r="E316" s="132"/>
      <c r="F316" s="130"/>
      <c r="G316" s="115"/>
      <c r="H316" s="113"/>
      <c r="I316" s="115"/>
      <c r="J316" s="113"/>
      <c r="K316" s="133"/>
      <c r="L316" s="130"/>
      <c r="M316" s="113"/>
      <c r="N316" s="133"/>
      <c r="O316" s="130"/>
      <c r="P316" s="113"/>
      <c r="Q316" s="115"/>
      <c r="R316" s="113"/>
      <c r="S316" s="115"/>
      <c r="T316" s="113"/>
      <c r="U316" s="133"/>
      <c r="V316" s="130"/>
      <c r="W316" s="113"/>
      <c r="X316" s="133"/>
      <c r="Y316" s="130"/>
      <c r="AB316" s="55"/>
    </row>
    <row r="317" spans="1:28" s="111" customFormat="1" ht="12.75" customHeight="1" x14ac:dyDescent="0.2">
      <c r="A317" s="129"/>
      <c r="B317" s="130"/>
      <c r="C317" s="131"/>
      <c r="D317" s="132"/>
      <c r="E317" s="132"/>
      <c r="F317" s="130"/>
      <c r="G317" s="115"/>
      <c r="H317" s="113"/>
      <c r="I317" s="115"/>
      <c r="J317" s="113"/>
      <c r="K317" s="133"/>
      <c r="L317" s="130"/>
      <c r="M317" s="113"/>
      <c r="N317" s="133"/>
      <c r="O317" s="130"/>
      <c r="P317" s="113"/>
      <c r="Q317" s="115"/>
      <c r="R317" s="113"/>
      <c r="S317" s="115"/>
      <c r="T317" s="113"/>
      <c r="U317" s="133"/>
      <c r="V317" s="130"/>
      <c r="W317" s="113"/>
      <c r="X317" s="133"/>
      <c r="Y317" s="130"/>
      <c r="AB317" s="55"/>
    </row>
    <row r="318" spans="1:28" s="111" customFormat="1" ht="12.75" customHeight="1" x14ac:dyDescent="0.2">
      <c r="A318" s="129"/>
      <c r="B318" s="130"/>
      <c r="C318" s="131"/>
      <c r="D318" s="132"/>
      <c r="E318" s="132"/>
      <c r="F318" s="130"/>
      <c r="G318" s="115"/>
      <c r="H318" s="113"/>
      <c r="I318" s="115"/>
      <c r="J318" s="113"/>
      <c r="K318" s="133"/>
      <c r="L318" s="130"/>
      <c r="M318" s="113"/>
      <c r="N318" s="133"/>
      <c r="O318" s="130"/>
      <c r="P318" s="113"/>
      <c r="Q318" s="115"/>
      <c r="R318" s="113"/>
      <c r="S318" s="115"/>
      <c r="T318" s="113"/>
      <c r="U318" s="133"/>
      <c r="V318" s="130"/>
      <c r="W318" s="113"/>
      <c r="X318" s="133"/>
      <c r="Y318" s="130"/>
      <c r="AB318" s="55"/>
    </row>
    <row r="319" spans="1:28" ht="12.75" customHeight="1" x14ac:dyDescent="0.2">
      <c r="A319" s="129"/>
      <c r="B319" s="130"/>
      <c r="C319" s="131"/>
      <c r="D319" s="132"/>
      <c r="E319" s="132"/>
      <c r="F319" s="130"/>
      <c r="G319" s="115"/>
      <c r="H319" s="113"/>
      <c r="I319" s="115"/>
      <c r="J319" s="113"/>
      <c r="K319" s="133"/>
      <c r="L319" s="130"/>
      <c r="M319" s="113"/>
      <c r="N319" s="133"/>
      <c r="O319" s="130"/>
      <c r="P319" s="113"/>
      <c r="Q319" s="115"/>
      <c r="R319" s="113"/>
      <c r="S319" s="115"/>
      <c r="T319" s="113"/>
      <c r="U319" s="133"/>
      <c r="V319" s="130"/>
      <c r="W319" s="113"/>
      <c r="X319" s="133"/>
      <c r="Y319" s="130"/>
      <c r="Z319" s="107"/>
      <c r="AA319" s="107"/>
      <c r="AB319" s="55"/>
    </row>
    <row r="320" spans="1:28" ht="8.1" customHeight="1" x14ac:dyDescent="0.2"/>
    <row r="321" spans="1:30" ht="5.0999999999999996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30" x14ac:dyDescent="0.2">
      <c r="A322" s="145" t="s">
        <v>306</v>
      </c>
      <c r="B322" s="126"/>
      <c r="C322" s="126"/>
      <c r="D322" s="126"/>
      <c r="G322" s="105">
        <f>SUM(G14:G319)</f>
        <v>46212603007</v>
      </c>
      <c r="H322" s="143">
        <f>SUM(I14:I319)</f>
        <v>46212603007</v>
      </c>
      <c r="I322" s="126"/>
      <c r="J322" s="143">
        <f>SUM(K14:L319)</f>
        <v>11743639162</v>
      </c>
      <c r="K322" s="126"/>
      <c r="L322" s="126"/>
      <c r="M322" s="104"/>
      <c r="N322" s="143">
        <f>SUM(N14:O319)</f>
        <v>11743639162</v>
      </c>
      <c r="O322" s="126"/>
      <c r="P322" s="143">
        <f>SUM(Q14:Q319)</f>
        <v>1609222019</v>
      </c>
      <c r="Q322" s="126"/>
      <c r="R322" s="143">
        <f>SUM(S14:S319)</f>
        <v>1826408057</v>
      </c>
      <c r="S322" s="126"/>
      <c r="T322" s="104"/>
      <c r="U322" s="143">
        <f>SUM(U14:V319)</f>
        <v>10134417143</v>
      </c>
      <c r="V322" s="126"/>
      <c r="W322" s="143">
        <f>SUM(X14:Y319)</f>
        <v>9917231105</v>
      </c>
      <c r="X322" s="126"/>
      <c r="Y322" s="126"/>
    </row>
    <row r="323" spans="1:30" ht="5.0999999999999996" customHeight="1" x14ac:dyDescent="0.2">
      <c r="G323" s="104"/>
      <c r="H323" s="104"/>
      <c r="I323" s="104"/>
      <c r="J323" s="104"/>
      <c r="K323" s="104"/>
      <c r="L323" s="104"/>
      <c r="M323" s="104"/>
      <c r="N323" s="104"/>
      <c r="O323" s="104"/>
      <c r="P323" s="104"/>
      <c r="Q323" s="104"/>
      <c r="R323" s="104"/>
      <c r="S323" s="104"/>
      <c r="T323" s="104"/>
      <c r="U323" s="104"/>
      <c r="V323" s="104"/>
      <c r="W323" s="104"/>
      <c r="X323" s="104"/>
      <c r="Y323" s="104"/>
    </row>
    <row r="324" spans="1:30" x14ac:dyDescent="0.2">
      <c r="A324" s="145" t="s">
        <v>307</v>
      </c>
      <c r="B324" s="126"/>
      <c r="C324" s="126"/>
      <c r="D324" s="126"/>
      <c r="G324" s="105"/>
      <c r="H324" s="143">
        <v>0</v>
      </c>
      <c r="I324" s="126"/>
      <c r="J324" s="143"/>
      <c r="K324" s="126"/>
      <c r="L324" s="126"/>
      <c r="M324" s="104"/>
      <c r="N324" s="143">
        <v>0</v>
      </c>
      <c r="O324" s="126"/>
      <c r="P324" s="143">
        <v>0</v>
      </c>
      <c r="Q324" s="126"/>
      <c r="R324" s="143">
        <f>+P322-R322</f>
        <v>-217186038</v>
      </c>
      <c r="S324" s="126"/>
      <c r="T324" s="104"/>
      <c r="U324" s="143">
        <f>+W322-U322</f>
        <v>-217186038</v>
      </c>
      <c r="V324" s="126"/>
      <c r="W324" s="143">
        <v>0</v>
      </c>
      <c r="X324" s="126"/>
      <c r="Y324" s="126"/>
      <c r="AC324" s="106"/>
      <c r="AD324" s="106"/>
    </row>
    <row r="325" spans="1:30" ht="5.0999999999999996" customHeight="1" x14ac:dyDescent="0.2">
      <c r="G325" s="104"/>
      <c r="H325" s="104"/>
      <c r="I325" s="104"/>
      <c r="J325" s="104"/>
      <c r="K325" s="104"/>
      <c r="L325" s="104"/>
      <c r="M325" s="104"/>
      <c r="N325" s="104"/>
      <c r="O325" s="104"/>
      <c r="P325" s="104"/>
      <c r="Q325" s="104"/>
      <c r="R325" s="104"/>
      <c r="S325" s="104"/>
      <c r="T325" s="104"/>
      <c r="U325" s="104"/>
      <c r="V325" s="104"/>
      <c r="W325" s="104"/>
      <c r="X325" s="104"/>
      <c r="Y325" s="104"/>
    </row>
    <row r="326" spans="1:30" x14ac:dyDescent="0.2">
      <c r="A326" s="145" t="s">
        <v>308</v>
      </c>
      <c r="B326" s="126"/>
      <c r="C326" s="126"/>
      <c r="D326" s="126"/>
      <c r="G326" s="105">
        <f>+G322+G324</f>
        <v>46212603007</v>
      </c>
      <c r="H326" s="143">
        <f>+H322</f>
        <v>46212603007</v>
      </c>
      <c r="I326" s="126"/>
      <c r="J326" s="143">
        <f>+J322+J324</f>
        <v>11743639162</v>
      </c>
      <c r="K326" s="126"/>
      <c r="L326" s="126"/>
      <c r="M326" s="104"/>
      <c r="N326" s="143">
        <f>+N322</f>
        <v>11743639162</v>
      </c>
      <c r="O326" s="126"/>
      <c r="P326" s="143">
        <f>+P322</f>
        <v>1609222019</v>
      </c>
      <c r="Q326" s="126"/>
      <c r="R326" s="143">
        <f>+R322+R324</f>
        <v>1609222019</v>
      </c>
      <c r="S326" s="126"/>
      <c r="T326" s="104"/>
      <c r="U326" s="143">
        <f>+U322+U324</f>
        <v>9917231105</v>
      </c>
      <c r="V326" s="126"/>
      <c r="W326" s="143">
        <f>+W322</f>
        <v>9917231105</v>
      </c>
      <c r="X326" s="126"/>
      <c r="Y326" s="126"/>
    </row>
    <row r="327" spans="1:30" ht="35.65" customHeight="1" x14ac:dyDescent="0.2"/>
    <row r="328" spans="1:30" ht="5.0999999999999996" customHeight="1" x14ac:dyDescent="0.2">
      <c r="F328" s="1"/>
      <c r="G328" s="1"/>
      <c r="H328" s="1"/>
      <c r="I328" s="1"/>
      <c r="J328" s="1"/>
      <c r="K328" s="1"/>
      <c r="O328" s="1"/>
      <c r="P328" s="1"/>
      <c r="Q328" s="1"/>
      <c r="R328" s="1"/>
      <c r="S328" s="1"/>
      <c r="T328" s="1"/>
      <c r="U328" s="1"/>
    </row>
    <row r="329" spans="1:30" ht="17.100000000000001" customHeight="1" x14ac:dyDescent="0.2">
      <c r="F329" s="144"/>
      <c r="G329" s="126"/>
      <c r="H329" s="126"/>
      <c r="I329" s="126"/>
      <c r="J329" s="126"/>
      <c r="K329" s="126"/>
      <c r="O329" s="144"/>
      <c r="P329" s="126"/>
      <c r="Q329" s="126"/>
      <c r="R329" s="126"/>
      <c r="S329" s="126"/>
      <c r="T329" s="126"/>
      <c r="U329" s="126"/>
    </row>
    <row r="330" spans="1:30" ht="12.75" customHeight="1" x14ac:dyDescent="0.2">
      <c r="F330" s="144" t="s">
        <v>309</v>
      </c>
      <c r="G330" s="126"/>
      <c r="H330" s="126"/>
      <c r="I330" s="126"/>
      <c r="J330" s="126"/>
      <c r="K330" s="126"/>
      <c r="O330" s="144" t="s">
        <v>310</v>
      </c>
      <c r="P330" s="126"/>
      <c r="Q330" s="126"/>
      <c r="R330" s="126"/>
      <c r="S330" s="126"/>
      <c r="T330" s="126"/>
      <c r="U330" s="126"/>
    </row>
  </sheetData>
  <autoFilter ref="A13:Y319">
    <filterColumn colId="0" showButton="0"/>
    <filterColumn colId="2" showButton="0"/>
    <filterColumn colId="3" showButton="0"/>
    <filterColumn colId="4" showButton="0"/>
    <filterColumn colId="10" showButton="0"/>
    <filterColumn colId="13" showButton="0"/>
    <filterColumn colId="20" showButton="0"/>
    <filterColumn colId="23" showButton="0"/>
  </autoFilter>
  <mergeCells count="1883">
    <mergeCell ref="A314:B314"/>
    <mergeCell ref="C314:F314"/>
    <mergeCell ref="K314:L314"/>
    <mergeCell ref="N314:O314"/>
    <mergeCell ref="U314:V314"/>
    <mergeCell ref="X314:Y314"/>
    <mergeCell ref="A311:B311"/>
    <mergeCell ref="C311:F311"/>
    <mergeCell ref="K311:L311"/>
    <mergeCell ref="N311:O311"/>
    <mergeCell ref="U311:V311"/>
    <mergeCell ref="X311:Y311"/>
    <mergeCell ref="A312:B312"/>
    <mergeCell ref="C312:F312"/>
    <mergeCell ref="K312:L312"/>
    <mergeCell ref="N312:O312"/>
    <mergeCell ref="U312:V312"/>
    <mergeCell ref="X312:Y312"/>
    <mergeCell ref="A313:B313"/>
    <mergeCell ref="C313:F313"/>
    <mergeCell ref="K313:L313"/>
    <mergeCell ref="N313:O313"/>
    <mergeCell ref="U313:V313"/>
    <mergeCell ref="X313:Y313"/>
    <mergeCell ref="A308:B308"/>
    <mergeCell ref="C308:F308"/>
    <mergeCell ref="K308:L308"/>
    <mergeCell ref="N308:O308"/>
    <mergeCell ref="U308:V308"/>
    <mergeCell ref="X308:Y308"/>
    <mergeCell ref="A309:B309"/>
    <mergeCell ref="C309:F309"/>
    <mergeCell ref="K309:L309"/>
    <mergeCell ref="N309:O309"/>
    <mergeCell ref="U309:V309"/>
    <mergeCell ref="X309:Y309"/>
    <mergeCell ref="A310:B310"/>
    <mergeCell ref="C310:F310"/>
    <mergeCell ref="K310:L310"/>
    <mergeCell ref="N310:O310"/>
    <mergeCell ref="U310:V310"/>
    <mergeCell ref="X310:Y310"/>
    <mergeCell ref="A305:B305"/>
    <mergeCell ref="C305:F305"/>
    <mergeCell ref="K305:L305"/>
    <mergeCell ref="N305:O305"/>
    <mergeCell ref="U305:V305"/>
    <mergeCell ref="X305:Y305"/>
    <mergeCell ref="A306:B306"/>
    <mergeCell ref="C306:F306"/>
    <mergeCell ref="K306:L306"/>
    <mergeCell ref="N306:O306"/>
    <mergeCell ref="U306:V306"/>
    <mergeCell ref="X306:Y306"/>
    <mergeCell ref="A307:B307"/>
    <mergeCell ref="C307:F307"/>
    <mergeCell ref="K307:L307"/>
    <mergeCell ref="N307:O307"/>
    <mergeCell ref="U307:V307"/>
    <mergeCell ref="X307:Y307"/>
    <mergeCell ref="A302:B302"/>
    <mergeCell ref="C302:F302"/>
    <mergeCell ref="K302:L302"/>
    <mergeCell ref="N302:O302"/>
    <mergeCell ref="U302:V302"/>
    <mergeCell ref="X302:Y302"/>
    <mergeCell ref="A303:B303"/>
    <mergeCell ref="C303:F303"/>
    <mergeCell ref="K303:L303"/>
    <mergeCell ref="N303:O303"/>
    <mergeCell ref="U303:V303"/>
    <mergeCell ref="X303:Y303"/>
    <mergeCell ref="A304:B304"/>
    <mergeCell ref="C304:F304"/>
    <mergeCell ref="K304:L304"/>
    <mergeCell ref="N304:O304"/>
    <mergeCell ref="U304:V304"/>
    <mergeCell ref="X304:Y304"/>
    <mergeCell ref="A299:B299"/>
    <mergeCell ref="C299:F299"/>
    <mergeCell ref="K299:L299"/>
    <mergeCell ref="N299:O299"/>
    <mergeCell ref="U299:V299"/>
    <mergeCell ref="X299:Y299"/>
    <mergeCell ref="A300:B300"/>
    <mergeCell ref="C300:F300"/>
    <mergeCell ref="K300:L300"/>
    <mergeCell ref="N300:O300"/>
    <mergeCell ref="U300:V300"/>
    <mergeCell ref="X300:Y300"/>
    <mergeCell ref="A301:B301"/>
    <mergeCell ref="C301:F301"/>
    <mergeCell ref="K301:L301"/>
    <mergeCell ref="N301:O301"/>
    <mergeCell ref="U301:V301"/>
    <mergeCell ref="X301:Y301"/>
    <mergeCell ref="A296:B296"/>
    <mergeCell ref="C296:F296"/>
    <mergeCell ref="K296:L296"/>
    <mergeCell ref="N296:O296"/>
    <mergeCell ref="U296:V296"/>
    <mergeCell ref="X296:Y296"/>
    <mergeCell ref="A297:B297"/>
    <mergeCell ref="C297:F297"/>
    <mergeCell ref="K297:L297"/>
    <mergeCell ref="N297:O297"/>
    <mergeCell ref="U297:V297"/>
    <mergeCell ref="X297:Y297"/>
    <mergeCell ref="A298:B298"/>
    <mergeCell ref="C298:F298"/>
    <mergeCell ref="K298:L298"/>
    <mergeCell ref="N298:O298"/>
    <mergeCell ref="U298:V298"/>
    <mergeCell ref="X298:Y298"/>
    <mergeCell ref="A293:B293"/>
    <mergeCell ref="C293:F293"/>
    <mergeCell ref="K293:L293"/>
    <mergeCell ref="N293:O293"/>
    <mergeCell ref="U293:V293"/>
    <mergeCell ref="X293:Y293"/>
    <mergeCell ref="A294:B294"/>
    <mergeCell ref="C294:F294"/>
    <mergeCell ref="K294:L294"/>
    <mergeCell ref="N294:O294"/>
    <mergeCell ref="U294:V294"/>
    <mergeCell ref="X294:Y294"/>
    <mergeCell ref="A295:B295"/>
    <mergeCell ref="C295:F295"/>
    <mergeCell ref="K295:L295"/>
    <mergeCell ref="N295:O295"/>
    <mergeCell ref="U295:V295"/>
    <mergeCell ref="X295:Y295"/>
    <mergeCell ref="A290:B290"/>
    <mergeCell ref="C290:F290"/>
    <mergeCell ref="K290:L290"/>
    <mergeCell ref="N290:O290"/>
    <mergeCell ref="U290:V290"/>
    <mergeCell ref="X290:Y290"/>
    <mergeCell ref="A291:B291"/>
    <mergeCell ref="C291:F291"/>
    <mergeCell ref="K291:L291"/>
    <mergeCell ref="N291:O291"/>
    <mergeCell ref="U291:V291"/>
    <mergeCell ref="X291:Y291"/>
    <mergeCell ref="A292:B292"/>
    <mergeCell ref="C292:F292"/>
    <mergeCell ref="K292:L292"/>
    <mergeCell ref="N292:O292"/>
    <mergeCell ref="U292:V292"/>
    <mergeCell ref="X292:Y292"/>
    <mergeCell ref="A287:B287"/>
    <mergeCell ref="C287:F287"/>
    <mergeCell ref="K287:L287"/>
    <mergeCell ref="N287:O287"/>
    <mergeCell ref="U287:V287"/>
    <mergeCell ref="X287:Y287"/>
    <mergeCell ref="A288:B288"/>
    <mergeCell ref="C288:F288"/>
    <mergeCell ref="K288:L288"/>
    <mergeCell ref="N288:O288"/>
    <mergeCell ref="U288:V288"/>
    <mergeCell ref="X288:Y288"/>
    <mergeCell ref="A289:B289"/>
    <mergeCell ref="C289:F289"/>
    <mergeCell ref="K289:L289"/>
    <mergeCell ref="N289:O289"/>
    <mergeCell ref="U289:V289"/>
    <mergeCell ref="X289:Y289"/>
    <mergeCell ref="A284:B284"/>
    <mergeCell ref="C284:F284"/>
    <mergeCell ref="K284:L284"/>
    <mergeCell ref="N284:O284"/>
    <mergeCell ref="U284:V284"/>
    <mergeCell ref="X284:Y284"/>
    <mergeCell ref="A285:B285"/>
    <mergeCell ref="C285:F285"/>
    <mergeCell ref="K285:L285"/>
    <mergeCell ref="N285:O285"/>
    <mergeCell ref="U285:V285"/>
    <mergeCell ref="X285:Y285"/>
    <mergeCell ref="A286:B286"/>
    <mergeCell ref="C286:F286"/>
    <mergeCell ref="K286:L286"/>
    <mergeCell ref="N286:O286"/>
    <mergeCell ref="U286:V286"/>
    <mergeCell ref="X286:Y286"/>
    <mergeCell ref="A281:B281"/>
    <mergeCell ref="C281:F281"/>
    <mergeCell ref="K281:L281"/>
    <mergeCell ref="N281:O281"/>
    <mergeCell ref="U281:V281"/>
    <mergeCell ref="X281:Y281"/>
    <mergeCell ref="A282:B282"/>
    <mergeCell ref="C282:F282"/>
    <mergeCell ref="K282:L282"/>
    <mergeCell ref="N282:O282"/>
    <mergeCell ref="U282:V282"/>
    <mergeCell ref="X282:Y282"/>
    <mergeCell ref="A283:B283"/>
    <mergeCell ref="C283:F283"/>
    <mergeCell ref="K283:L283"/>
    <mergeCell ref="N283:O283"/>
    <mergeCell ref="U283:V283"/>
    <mergeCell ref="X283:Y283"/>
    <mergeCell ref="A278:B278"/>
    <mergeCell ref="C278:F278"/>
    <mergeCell ref="K278:L278"/>
    <mergeCell ref="N278:O278"/>
    <mergeCell ref="U278:V278"/>
    <mergeCell ref="X278:Y278"/>
    <mergeCell ref="A279:B279"/>
    <mergeCell ref="C279:F279"/>
    <mergeCell ref="K279:L279"/>
    <mergeCell ref="N279:O279"/>
    <mergeCell ref="U279:V279"/>
    <mergeCell ref="X279:Y279"/>
    <mergeCell ref="A280:B280"/>
    <mergeCell ref="C280:F280"/>
    <mergeCell ref="K280:L280"/>
    <mergeCell ref="N280:O280"/>
    <mergeCell ref="U280:V280"/>
    <mergeCell ref="X280:Y280"/>
    <mergeCell ref="A267:B267"/>
    <mergeCell ref="C267:F267"/>
    <mergeCell ref="K267:L267"/>
    <mergeCell ref="N267:O267"/>
    <mergeCell ref="U267:V267"/>
    <mergeCell ref="X267:Y267"/>
    <mergeCell ref="A251:B251"/>
    <mergeCell ref="C251:F251"/>
    <mergeCell ref="K251:L251"/>
    <mergeCell ref="N251:O251"/>
    <mergeCell ref="U251:V251"/>
    <mergeCell ref="X251:Y251"/>
    <mergeCell ref="U253:V253"/>
    <mergeCell ref="X253:Y253"/>
    <mergeCell ref="A253:B253"/>
    <mergeCell ref="C253:F253"/>
    <mergeCell ref="K253:L253"/>
    <mergeCell ref="N253:O253"/>
    <mergeCell ref="A257:B257"/>
    <mergeCell ref="C257:F257"/>
    <mergeCell ref="K257:L257"/>
    <mergeCell ref="N257:O257"/>
    <mergeCell ref="U257:V257"/>
    <mergeCell ref="X257:Y257"/>
    <mergeCell ref="A258:B258"/>
    <mergeCell ref="C258:F258"/>
    <mergeCell ref="A266:B266"/>
    <mergeCell ref="C266:F266"/>
    <mergeCell ref="K266:L266"/>
    <mergeCell ref="N266:O266"/>
    <mergeCell ref="U266:V266"/>
    <mergeCell ref="X266:Y266"/>
    <mergeCell ref="A248:B248"/>
    <mergeCell ref="C248:F248"/>
    <mergeCell ref="K248:L248"/>
    <mergeCell ref="N248:O248"/>
    <mergeCell ref="U248:V248"/>
    <mergeCell ref="X248:Y248"/>
    <mergeCell ref="A249:B249"/>
    <mergeCell ref="C249:F249"/>
    <mergeCell ref="K249:L249"/>
    <mergeCell ref="N249:O249"/>
    <mergeCell ref="U249:V249"/>
    <mergeCell ref="X249:Y249"/>
    <mergeCell ref="A250:B250"/>
    <mergeCell ref="C250:F250"/>
    <mergeCell ref="K250:L250"/>
    <mergeCell ref="N250:O250"/>
    <mergeCell ref="U250:V250"/>
    <mergeCell ref="X250:Y250"/>
    <mergeCell ref="A245:B245"/>
    <mergeCell ref="C245:F245"/>
    <mergeCell ref="K245:L245"/>
    <mergeCell ref="N245:O245"/>
    <mergeCell ref="U245:V245"/>
    <mergeCell ref="X245:Y245"/>
    <mergeCell ref="A246:B246"/>
    <mergeCell ref="C246:F246"/>
    <mergeCell ref="K246:L246"/>
    <mergeCell ref="N246:O246"/>
    <mergeCell ref="U246:V246"/>
    <mergeCell ref="X246:Y246"/>
    <mergeCell ref="A247:B247"/>
    <mergeCell ref="C247:F247"/>
    <mergeCell ref="K247:L247"/>
    <mergeCell ref="N247:O247"/>
    <mergeCell ref="U247:V247"/>
    <mergeCell ref="X247:Y247"/>
    <mergeCell ref="K241:L241"/>
    <mergeCell ref="N241:O241"/>
    <mergeCell ref="U241:V241"/>
    <mergeCell ref="X241:Y241"/>
    <mergeCell ref="A242:B242"/>
    <mergeCell ref="C242:F242"/>
    <mergeCell ref="K242:L242"/>
    <mergeCell ref="N242:O242"/>
    <mergeCell ref="U242:V242"/>
    <mergeCell ref="X242:Y242"/>
    <mergeCell ref="A243:B243"/>
    <mergeCell ref="C243:F243"/>
    <mergeCell ref="K243:L243"/>
    <mergeCell ref="N243:O243"/>
    <mergeCell ref="U243:V243"/>
    <mergeCell ref="X243:Y243"/>
    <mergeCell ref="A244:B244"/>
    <mergeCell ref="C244:F244"/>
    <mergeCell ref="K244:L244"/>
    <mergeCell ref="N244:O244"/>
    <mergeCell ref="U244:V244"/>
    <mergeCell ref="X244:Y244"/>
    <mergeCell ref="A241:B241"/>
    <mergeCell ref="C241:F241"/>
    <mergeCell ref="U326:V326"/>
    <mergeCell ref="W326:Y326"/>
    <mergeCell ref="F329:K329"/>
    <mergeCell ref="O329:U329"/>
    <mergeCell ref="F330:K330"/>
    <mergeCell ref="O330:U330"/>
    <mergeCell ref="A326:D326"/>
    <mergeCell ref="H326:I326"/>
    <mergeCell ref="J326:L326"/>
    <mergeCell ref="N326:O326"/>
    <mergeCell ref="P326:Q326"/>
    <mergeCell ref="R326:S326"/>
    <mergeCell ref="U322:V322"/>
    <mergeCell ref="W322:Y322"/>
    <mergeCell ref="A324:D324"/>
    <mergeCell ref="H324:I324"/>
    <mergeCell ref="J324:L324"/>
    <mergeCell ref="N324:O324"/>
    <mergeCell ref="P324:Q324"/>
    <mergeCell ref="R324:S324"/>
    <mergeCell ref="U324:V324"/>
    <mergeCell ref="W324:Y324"/>
    <mergeCell ref="A322:D322"/>
    <mergeCell ref="H322:I322"/>
    <mergeCell ref="J322:L322"/>
    <mergeCell ref="N322:O322"/>
    <mergeCell ref="P322:Q322"/>
    <mergeCell ref="R322:S322"/>
    <mergeCell ref="U199:V199"/>
    <mergeCell ref="X199:Y199"/>
    <mergeCell ref="A319:B319"/>
    <mergeCell ref="C319:F319"/>
    <mergeCell ref="K319:L319"/>
    <mergeCell ref="N319:O319"/>
    <mergeCell ref="U319:V319"/>
    <mergeCell ref="X319:Y319"/>
    <mergeCell ref="A256:B256"/>
    <mergeCell ref="C256:F256"/>
    <mergeCell ref="K256:L256"/>
    <mergeCell ref="N256:O256"/>
    <mergeCell ref="U256:V256"/>
    <mergeCell ref="X256:Y256"/>
    <mergeCell ref="A202:B202"/>
    <mergeCell ref="C202:F202"/>
    <mergeCell ref="K202:L202"/>
    <mergeCell ref="N202:O202"/>
    <mergeCell ref="U202:V202"/>
    <mergeCell ref="X202:Y202"/>
    <mergeCell ref="A204:B204"/>
    <mergeCell ref="C204:F204"/>
    <mergeCell ref="K204:L204"/>
    <mergeCell ref="N204:O204"/>
    <mergeCell ref="U204:V204"/>
    <mergeCell ref="X204:Y204"/>
    <mergeCell ref="A205:B205"/>
    <mergeCell ref="C205:F205"/>
    <mergeCell ref="K205:L205"/>
    <mergeCell ref="N205:O205"/>
    <mergeCell ref="U205:V205"/>
    <mergeCell ref="X205:Y205"/>
    <mergeCell ref="K198:L198"/>
    <mergeCell ref="N198:O198"/>
    <mergeCell ref="U198:V198"/>
    <mergeCell ref="X198:Y198"/>
    <mergeCell ref="A197:B197"/>
    <mergeCell ref="C197:F197"/>
    <mergeCell ref="K197:L197"/>
    <mergeCell ref="N197:O197"/>
    <mergeCell ref="U197:V197"/>
    <mergeCell ref="X197:Y197"/>
    <mergeCell ref="A196:B196"/>
    <mergeCell ref="C196:F196"/>
    <mergeCell ref="K196:L196"/>
    <mergeCell ref="N196:O196"/>
    <mergeCell ref="U196:V196"/>
    <mergeCell ref="X196:Y196"/>
    <mergeCell ref="A201:B201"/>
    <mergeCell ref="C201:F201"/>
    <mergeCell ref="K201:L201"/>
    <mergeCell ref="N201:O201"/>
    <mergeCell ref="U201:V201"/>
    <mergeCell ref="X201:Y201"/>
    <mergeCell ref="A200:B200"/>
    <mergeCell ref="C200:F200"/>
    <mergeCell ref="K200:L200"/>
    <mergeCell ref="N200:O200"/>
    <mergeCell ref="U200:V200"/>
    <mergeCell ref="X200:Y200"/>
    <mergeCell ref="A199:B199"/>
    <mergeCell ref="C199:F199"/>
    <mergeCell ref="K199:L199"/>
    <mergeCell ref="N199:O199"/>
    <mergeCell ref="A179:B179"/>
    <mergeCell ref="C179:F179"/>
    <mergeCell ref="K179:L179"/>
    <mergeCell ref="N179:O179"/>
    <mergeCell ref="U179:V179"/>
    <mergeCell ref="X179:Y179"/>
    <mergeCell ref="A180:B180"/>
    <mergeCell ref="C180:F180"/>
    <mergeCell ref="K180:L180"/>
    <mergeCell ref="N180:O180"/>
    <mergeCell ref="U180:V180"/>
    <mergeCell ref="X180:Y180"/>
    <mergeCell ref="A181:B181"/>
    <mergeCell ref="C181:F181"/>
    <mergeCell ref="K181:L181"/>
    <mergeCell ref="N181:O181"/>
    <mergeCell ref="U181:V181"/>
    <mergeCell ref="X181:Y181"/>
    <mergeCell ref="A178:B178"/>
    <mergeCell ref="C178:F178"/>
    <mergeCell ref="K178:L178"/>
    <mergeCell ref="N178:O178"/>
    <mergeCell ref="U178:V178"/>
    <mergeCell ref="X178:Y178"/>
    <mergeCell ref="A177:B177"/>
    <mergeCell ref="C177:F177"/>
    <mergeCell ref="K177:L177"/>
    <mergeCell ref="N177:O177"/>
    <mergeCell ref="U177:V177"/>
    <mergeCell ref="X177:Y177"/>
    <mergeCell ref="A176:B176"/>
    <mergeCell ref="C176:F176"/>
    <mergeCell ref="K176:L176"/>
    <mergeCell ref="N176:O176"/>
    <mergeCell ref="U176:V176"/>
    <mergeCell ref="X176:Y176"/>
    <mergeCell ref="A175:B175"/>
    <mergeCell ref="C175:F175"/>
    <mergeCell ref="K175:L175"/>
    <mergeCell ref="N175:O175"/>
    <mergeCell ref="U175:V175"/>
    <mergeCell ref="X175:Y175"/>
    <mergeCell ref="A174:B174"/>
    <mergeCell ref="C174:F174"/>
    <mergeCell ref="K174:L174"/>
    <mergeCell ref="N174:O174"/>
    <mergeCell ref="U174:V174"/>
    <mergeCell ref="X174:Y174"/>
    <mergeCell ref="A173:B173"/>
    <mergeCell ref="C173:F173"/>
    <mergeCell ref="K173:L173"/>
    <mergeCell ref="N173:O173"/>
    <mergeCell ref="U173:V173"/>
    <mergeCell ref="X173:Y173"/>
    <mergeCell ref="A172:B172"/>
    <mergeCell ref="C172:F172"/>
    <mergeCell ref="K172:L172"/>
    <mergeCell ref="N172:O172"/>
    <mergeCell ref="U172:V172"/>
    <mergeCell ref="X172:Y172"/>
    <mergeCell ref="A171:B171"/>
    <mergeCell ref="C171:F171"/>
    <mergeCell ref="K171:L171"/>
    <mergeCell ref="N171:O171"/>
    <mergeCell ref="U171:V171"/>
    <mergeCell ref="X171:Y171"/>
    <mergeCell ref="A170:B170"/>
    <mergeCell ref="C170:F170"/>
    <mergeCell ref="K170:L170"/>
    <mergeCell ref="N170:O170"/>
    <mergeCell ref="U170:V170"/>
    <mergeCell ref="X170:Y170"/>
    <mergeCell ref="A169:B169"/>
    <mergeCell ref="C169:F169"/>
    <mergeCell ref="K169:L169"/>
    <mergeCell ref="N169:O169"/>
    <mergeCell ref="U169:V169"/>
    <mergeCell ref="X169:Y169"/>
    <mergeCell ref="A168:B168"/>
    <mergeCell ref="C168:F168"/>
    <mergeCell ref="K168:L168"/>
    <mergeCell ref="N168:O168"/>
    <mergeCell ref="U168:V168"/>
    <mergeCell ref="X168:Y168"/>
    <mergeCell ref="A167:B167"/>
    <mergeCell ref="C167:F167"/>
    <mergeCell ref="K167:L167"/>
    <mergeCell ref="N167:O167"/>
    <mergeCell ref="U167:V167"/>
    <mergeCell ref="X167:Y167"/>
    <mergeCell ref="A166:B166"/>
    <mergeCell ref="C166:F166"/>
    <mergeCell ref="K166:L166"/>
    <mergeCell ref="N166:O166"/>
    <mergeCell ref="U166:V166"/>
    <mergeCell ref="X166:Y166"/>
    <mergeCell ref="A165:B165"/>
    <mergeCell ref="C165:F165"/>
    <mergeCell ref="K165:L165"/>
    <mergeCell ref="N165:O165"/>
    <mergeCell ref="U165:V165"/>
    <mergeCell ref="X165:Y165"/>
    <mergeCell ref="A164:B164"/>
    <mergeCell ref="C164:F164"/>
    <mergeCell ref="K164:L164"/>
    <mergeCell ref="N164:O164"/>
    <mergeCell ref="U164:V164"/>
    <mergeCell ref="X164:Y164"/>
    <mergeCell ref="A163:B163"/>
    <mergeCell ref="C163:F163"/>
    <mergeCell ref="K163:L163"/>
    <mergeCell ref="N163:O163"/>
    <mergeCell ref="U163:V163"/>
    <mergeCell ref="X163:Y163"/>
    <mergeCell ref="A162:B162"/>
    <mergeCell ref="C162:F162"/>
    <mergeCell ref="K162:L162"/>
    <mergeCell ref="N162:O162"/>
    <mergeCell ref="U162:V162"/>
    <mergeCell ref="X162:Y162"/>
    <mergeCell ref="A161:B161"/>
    <mergeCell ref="C161:F161"/>
    <mergeCell ref="K161:L161"/>
    <mergeCell ref="N161:O161"/>
    <mergeCell ref="U161:V161"/>
    <mergeCell ref="X161:Y161"/>
    <mergeCell ref="A160:B160"/>
    <mergeCell ref="C160:F160"/>
    <mergeCell ref="K160:L160"/>
    <mergeCell ref="N160:O160"/>
    <mergeCell ref="U160:V160"/>
    <mergeCell ref="X160:Y160"/>
    <mergeCell ref="A159:B159"/>
    <mergeCell ref="C159:F159"/>
    <mergeCell ref="K159:L159"/>
    <mergeCell ref="N159:O159"/>
    <mergeCell ref="U159:V159"/>
    <mergeCell ref="X159:Y159"/>
    <mergeCell ref="A158:B158"/>
    <mergeCell ref="C158:F158"/>
    <mergeCell ref="K158:L158"/>
    <mergeCell ref="N158:O158"/>
    <mergeCell ref="U158:V158"/>
    <mergeCell ref="X158:Y158"/>
    <mergeCell ref="A157:B157"/>
    <mergeCell ref="C157:F157"/>
    <mergeCell ref="K157:L157"/>
    <mergeCell ref="N157:O157"/>
    <mergeCell ref="U157:V157"/>
    <mergeCell ref="X157:Y157"/>
    <mergeCell ref="A156:B156"/>
    <mergeCell ref="C156:F156"/>
    <mergeCell ref="K156:L156"/>
    <mergeCell ref="N156:O156"/>
    <mergeCell ref="U156:V156"/>
    <mergeCell ref="X156:Y156"/>
    <mergeCell ref="A155:B155"/>
    <mergeCell ref="C155:F155"/>
    <mergeCell ref="K155:L155"/>
    <mergeCell ref="N155:O155"/>
    <mergeCell ref="U155:V155"/>
    <mergeCell ref="X155:Y155"/>
    <mergeCell ref="A154:B154"/>
    <mergeCell ref="C154:F154"/>
    <mergeCell ref="K154:L154"/>
    <mergeCell ref="N154:O154"/>
    <mergeCell ref="U154:V154"/>
    <mergeCell ref="X154:Y154"/>
    <mergeCell ref="A153:B153"/>
    <mergeCell ref="C153:F153"/>
    <mergeCell ref="K153:L153"/>
    <mergeCell ref="N153:O153"/>
    <mergeCell ref="U153:V153"/>
    <mergeCell ref="X153:Y153"/>
    <mergeCell ref="A152:B152"/>
    <mergeCell ref="C152:F152"/>
    <mergeCell ref="K152:L152"/>
    <mergeCell ref="N152:O152"/>
    <mergeCell ref="U152:V152"/>
    <mergeCell ref="X152:Y152"/>
    <mergeCell ref="A151:B151"/>
    <mergeCell ref="C151:F151"/>
    <mergeCell ref="K151:L151"/>
    <mergeCell ref="N151:O151"/>
    <mergeCell ref="U151:V151"/>
    <mergeCell ref="X151:Y151"/>
    <mergeCell ref="A150:B150"/>
    <mergeCell ref="C150:F150"/>
    <mergeCell ref="K150:L150"/>
    <mergeCell ref="N150:O150"/>
    <mergeCell ref="U150:V150"/>
    <mergeCell ref="X150:Y150"/>
    <mergeCell ref="A149:B149"/>
    <mergeCell ref="C149:F149"/>
    <mergeCell ref="K149:L149"/>
    <mergeCell ref="N149:O149"/>
    <mergeCell ref="U149:V149"/>
    <mergeCell ref="X149:Y149"/>
    <mergeCell ref="A148:B148"/>
    <mergeCell ref="C148:F148"/>
    <mergeCell ref="K148:L148"/>
    <mergeCell ref="N148:O148"/>
    <mergeCell ref="U148:V148"/>
    <mergeCell ref="X148:Y148"/>
    <mergeCell ref="A147:B147"/>
    <mergeCell ref="C147:F147"/>
    <mergeCell ref="K147:L147"/>
    <mergeCell ref="N147:O147"/>
    <mergeCell ref="U147:V147"/>
    <mergeCell ref="X147:Y147"/>
    <mergeCell ref="A146:B146"/>
    <mergeCell ref="C146:F146"/>
    <mergeCell ref="K146:L146"/>
    <mergeCell ref="N146:O146"/>
    <mergeCell ref="U146:V146"/>
    <mergeCell ref="X146:Y146"/>
    <mergeCell ref="A145:B145"/>
    <mergeCell ref="C145:F145"/>
    <mergeCell ref="K145:L145"/>
    <mergeCell ref="N145:O145"/>
    <mergeCell ref="U145:V145"/>
    <mergeCell ref="X145:Y145"/>
    <mergeCell ref="A144:B144"/>
    <mergeCell ref="C144:F144"/>
    <mergeCell ref="K144:L144"/>
    <mergeCell ref="N144:O144"/>
    <mergeCell ref="U144:V144"/>
    <mergeCell ref="X144:Y144"/>
    <mergeCell ref="A143:B143"/>
    <mergeCell ref="C143:F143"/>
    <mergeCell ref="K143:L143"/>
    <mergeCell ref="N143:O143"/>
    <mergeCell ref="U143:V143"/>
    <mergeCell ref="X143:Y143"/>
    <mergeCell ref="A142:B142"/>
    <mergeCell ref="C142:F142"/>
    <mergeCell ref="K142:L142"/>
    <mergeCell ref="N142:O142"/>
    <mergeCell ref="U142:V142"/>
    <mergeCell ref="X142:Y142"/>
    <mergeCell ref="A141:B141"/>
    <mergeCell ref="C141:F141"/>
    <mergeCell ref="K141:L141"/>
    <mergeCell ref="N141:O141"/>
    <mergeCell ref="U141:V141"/>
    <mergeCell ref="X141:Y141"/>
    <mergeCell ref="A140:B140"/>
    <mergeCell ref="C140:F140"/>
    <mergeCell ref="K140:L140"/>
    <mergeCell ref="N140:O140"/>
    <mergeCell ref="U140:V140"/>
    <mergeCell ref="X140:Y140"/>
    <mergeCell ref="A139:B139"/>
    <mergeCell ref="C139:F139"/>
    <mergeCell ref="K139:L139"/>
    <mergeCell ref="N139:O139"/>
    <mergeCell ref="U139:V139"/>
    <mergeCell ref="X139:Y139"/>
    <mergeCell ref="A138:B138"/>
    <mergeCell ref="C138:F138"/>
    <mergeCell ref="K138:L138"/>
    <mergeCell ref="N138:O138"/>
    <mergeCell ref="U138:V138"/>
    <mergeCell ref="X138:Y138"/>
    <mergeCell ref="A137:B137"/>
    <mergeCell ref="C137:F137"/>
    <mergeCell ref="K137:L137"/>
    <mergeCell ref="N137:O137"/>
    <mergeCell ref="U137:V137"/>
    <mergeCell ref="X137:Y137"/>
    <mergeCell ref="A136:B136"/>
    <mergeCell ref="C136:F136"/>
    <mergeCell ref="K136:L136"/>
    <mergeCell ref="N136:O136"/>
    <mergeCell ref="U136:V136"/>
    <mergeCell ref="X136:Y136"/>
    <mergeCell ref="A135:B135"/>
    <mergeCell ref="C135:F135"/>
    <mergeCell ref="K135:L135"/>
    <mergeCell ref="N135:O135"/>
    <mergeCell ref="U135:V135"/>
    <mergeCell ref="X135:Y135"/>
    <mergeCell ref="A134:B134"/>
    <mergeCell ref="C134:F134"/>
    <mergeCell ref="K134:L134"/>
    <mergeCell ref="N134:O134"/>
    <mergeCell ref="U134:V134"/>
    <mergeCell ref="X134:Y134"/>
    <mergeCell ref="A133:B133"/>
    <mergeCell ref="C133:F133"/>
    <mergeCell ref="K133:L133"/>
    <mergeCell ref="N133:O133"/>
    <mergeCell ref="U133:V133"/>
    <mergeCell ref="X133:Y133"/>
    <mergeCell ref="A132:B132"/>
    <mergeCell ref="C132:F132"/>
    <mergeCell ref="K132:L132"/>
    <mergeCell ref="N132:O132"/>
    <mergeCell ref="U132:V132"/>
    <mergeCell ref="X132:Y132"/>
    <mergeCell ref="A131:B131"/>
    <mergeCell ref="C131:F131"/>
    <mergeCell ref="K131:L131"/>
    <mergeCell ref="N131:O131"/>
    <mergeCell ref="U131:V131"/>
    <mergeCell ref="X131:Y131"/>
    <mergeCell ref="A130:B130"/>
    <mergeCell ref="C130:F130"/>
    <mergeCell ref="K130:L130"/>
    <mergeCell ref="N130:O130"/>
    <mergeCell ref="U130:V130"/>
    <mergeCell ref="X130:Y130"/>
    <mergeCell ref="A129:B129"/>
    <mergeCell ref="C129:F129"/>
    <mergeCell ref="K129:L129"/>
    <mergeCell ref="N129:O129"/>
    <mergeCell ref="U129:V129"/>
    <mergeCell ref="X129:Y129"/>
    <mergeCell ref="A128:B128"/>
    <mergeCell ref="C128:F128"/>
    <mergeCell ref="K128:L128"/>
    <mergeCell ref="N128:O128"/>
    <mergeCell ref="U128:V128"/>
    <mergeCell ref="X128:Y128"/>
    <mergeCell ref="A127:B127"/>
    <mergeCell ref="C127:F127"/>
    <mergeCell ref="K127:L127"/>
    <mergeCell ref="N127:O127"/>
    <mergeCell ref="U127:V127"/>
    <mergeCell ref="X127:Y127"/>
    <mergeCell ref="A126:B126"/>
    <mergeCell ref="C126:F126"/>
    <mergeCell ref="K126:L126"/>
    <mergeCell ref="N126:O126"/>
    <mergeCell ref="U126:V126"/>
    <mergeCell ref="X126:Y126"/>
    <mergeCell ref="A125:B125"/>
    <mergeCell ref="C125:F125"/>
    <mergeCell ref="K125:L125"/>
    <mergeCell ref="N125:O125"/>
    <mergeCell ref="U125:V125"/>
    <mergeCell ref="X125:Y125"/>
    <mergeCell ref="A124:B124"/>
    <mergeCell ref="C124:F124"/>
    <mergeCell ref="K124:L124"/>
    <mergeCell ref="N124:O124"/>
    <mergeCell ref="U124:V124"/>
    <mergeCell ref="X124:Y124"/>
    <mergeCell ref="A123:B123"/>
    <mergeCell ref="C123:F123"/>
    <mergeCell ref="K123:L123"/>
    <mergeCell ref="N123:O123"/>
    <mergeCell ref="U123:V123"/>
    <mergeCell ref="X123:Y123"/>
    <mergeCell ref="A122:B122"/>
    <mergeCell ref="C122:F122"/>
    <mergeCell ref="K122:L122"/>
    <mergeCell ref="N122:O122"/>
    <mergeCell ref="U122:V122"/>
    <mergeCell ref="X122:Y122"/>
    <mergeCell ref="A121:B121"/>
    <mergeCell ref="C121:F121"/>
    <mergeCell ref="K121:L121"/>
    <mergeCell ref="N121:O121"/>
    <mergeCell ref="U121:V121"/>
    <mergeCell ref="X121:Y121"/>
    <mergeCell ref="A120:B120"/>
    <mergeCell ref="C120:F120"/>
    <mergeCell ref="K120:L120"/>
    <mergeCell ref="N120:O120"/>
    <mergeCell ref="U120:V120"/>
    <mergeCell ref="X120:Y120"/>
    <mergeCell ref="A119:B119"/>
    <mergeCell ref="C119:F119"/>
    <mergeCell ref="K119:L119"/>
    <mergeCell ref="N119:O119"/>
    <mergeCell ref="U119:V119"/>
    <mergeCell ref="X119:Y119"/>
    <mergeCell ref="A118:B118"/>
    <mergeCell ref="C118:F118"/>
    <mergeCell ref="K118:L118"/>
    <mergeCell ref="N118:O118"/>
    <mergeCell ref="U118:V118"/>
    <mergeCell ref="X118:Y118"/>
    <mergeCell ref="A117:B117"/>
    <mergeCell ref="C117:F117"/>
    <mergeCell ref="K117:L117"/>
    <mergeCell ref="N117:O117"/>
    <mergeCell ref="U117:V117"/>
    <mergeCell ref="X117:Y117"/>
    <mergeCell ref="A116:B116"/>
    <mergeCell ref="C116:F116"/>
    <mergeCell ref="K116:L116"/>
    <mergeCell ref="N116:O116"/>
    <mergeCell ref="U116:V116"/>
    <mergeCell ref="X116:Y116"/>
    <mergeCell ref="A115:B115"/>
    <mergeCell ref="C115:F115"/>
    <mergeCell ref="K115:L115"/>
    <mergeCell ref="N115:O115"/>
    <mergeCell ref="U115:V115"/>
    <mergeCell ref="X115:Y115"/>
    <mergeCell ref="A114:B114"/>
    <mergeCell ref="C114:F114"/>
    <mergeCell ref="K114:L114"/>
    <mergeCell ref="N114:O114"/>
    <mergeCell ref="U114:V114"/>
    <mergeCell ref="X114:Y114"/>
    <mergeCell ref="A113:B113"/>
    <mergeCell ref="C113:F113"/>
    <mergeCell ref="K113:L113"/>
    <mergeCell ref="N113:O113"/>
    <mergeCell ref="U113:V113"/>
    <mergeCell ref="X113:Y113"/>
    <mergeCell ref="A112:B112"/>
    <mergeCell ref="C112:F112"/>
    <mergeCell ref="K112:L112"/>
    <mergeCell ref="N112:O112"/>
    <mergeCell ref="U112:V112"/>
    <mergeCell ref="X112:Y112"/>
    <mergeCell ref="A111:B111"/>
    <mergeCell ref="C111:F111"/>
    <mergeCell ref="K111:L111"/>
    <mergeCell ref="N111:O111"/>
    <mergeCell ref="U111:V111"/>
    <mergeCell ref="X111:Y111"/>
    <mergeCell ref="A110:B110"/>
    <mergeCell ref="C110:F110"/>
    <mergeCell ref="K110:L110"/>
    <mergeCell ref="N110:O110"/>
    <mergeCell ref="U110:V110"/>
    <mergeCell ref="X110:Y110"/>
    <mergeCell ref="A109:B109"/>
    <mergeCell ref="C109:F109"/>
    <mergeCell ref="K109:L109"/>
    <mergeCell ref="N109:O109"/>
    <mergeCell ref="U109:V109"/>
    <mergeCell ref="X109:Y109"/>
    <mergeCell ref="A108:B108"/>
    <mergeCell ref="C108:F108"/>
    <mergeCell ref="K108:L108"/>
    <mergeCell ref="N108:O108"/>
    <mergeCell ref="U108:V108"/>
    <mergeCell ref="X108:Y108"/>
    <mergeCell ref="A107:B107"/>
    <mergeCell ref="C107:F107"/>
    <mergeCell ref="K107:L107"/>
    <mergeCell ref="N107:O107"/>
    <mergeCell ref="U107:V107"/>
    <mergeCell ref="X107:Y107"/>
    <mergeCell ref="A106:B106"/>
    <mergeCell ref="C106:F106"/>
    <mergeCell ref="K106:L106"/>
    <mergeCell ref="N106:O106"/>
    <mergeCell ref="U106:V106"/>
    <mergeCell ref="X106:Y106"/>
    <mergeCell ref="A105:B105"/>
    <mergeCell ref="C105:F105"/>
    <mergeCell ref="K105:L105"/>
    <mergeCell ref="N105:O105"/>
    <mergeCell ref="U105:V105"/>
    <mergeCell ref="X105:Y105"/>
    <mergeCell ref="A104:B104"/>
    <mergeCell ref="C104:F104"/>
    <mergeCell ref="K104:L104"/>
    <mergeCell ref="N104:O104"/>
    <mergeCell ref="U104:V104"/>
    <mergeCell ref="X104:Y104"/>
    <mergeCell ref="A103:B103"/>
    <mergeCell ref="C103:F103"/>
    <mergeCell ref="K103:L103"/>
    <mergeCell ref="N103:O103"/>
    <mergeCell ref="U103:V103"/>
    <mergeCell ref="X103:Y103"/>
    <mergeCell ref="A102:B102"/>
    <mergeCell ref="C102:F102"/>
    <mergeCell ref="K102:L102"/>
    <mergeCell ref="N102:O102"/>
    <mergeCell ref="U102:V102"/>
    <mergeCell ref="X102:Y102"/>
    <mergeCell ref="A101:B101"/>
    <mergeCell ref="C101:F101"/>
    <mergeCell ref="K101:L101"/>
    <mergeCell ref="N101:O101"/>
    <mergeCell ref="U101:V101"/>
    <mergeCell ref="X101:Y101"/>
    <mergeCell ref="A100:B100"/>
    <mergeCell ref="C100:F100"/>
    <mergeCell ref="K100:L100"/>
    <mergeCell ref="N100:O100"/>
    <mergeCell ref="U100:V100"/>
    <mergeCell ref="X100:Y100"/>
    <mergeCell ref="A99:B99"/>
    <mergeCell ref="C99:F99"/>
    <mergeCell ref="K99:L99"/>
    <mergeCell ref="N99:O99"/>
    <mergeCell ref="U99:V99"/>
    <mergeCell ref="X99:Y99"/>
    <mergeCell ref="A98:B98"/>
    <mergeCell ref="C98:F98"/>
    <mergeCell ref="K98:L98"/>
    <mergeCell ref="N98:O98"/>
    <mergeCell ref="U98:V98"/>
    <mergeCell ref="X98:Y98"/>
    <mergeCell ref="A97:B97"/>
    <mergeCell ref="C97:F97"/>
    <mergeCell ref="K97:L97"/>
    <mergeCell ref="N97:O97"/>
    <mergeCell ref="U97:V97"/>
    <mergeCell ref="X97:Y97"/>
    <mergeCell ref="A96:B96"/>
    <mergeCell ref="C96:F96"/>
    <mergeCell ref="K96:L96"/>
    <mergeCell ref="N96:O96"/>
    <mergeCell ref="U96:V96"/>
    <mergeCell ref="X96:Y96"/>
    <mergeCell ref="A95:B95"/>
    <mergeCell ref="C95:F95"/>
    <mergeCell ref="K95:L95"/>
    <mergeCell ref="N95:O95"/>
    <mergeCell ref="U95:V95"/>
    <mergeCell ref="X95:Y95"/>
    <mergeCell ref="A94:B94"/>
    <mergeCell ref="C94:F94"/>
    <mergeCell ref="K94:L94"/>
    <mergeCell ref="N94:O94"/>
    <mergeCell ref="U94:V94"/>
    <mergeCell ref="X94:Y94"/>
    <mergeCell ref="A93:B93"/>
    <mergeCell ref="C93:F93"/>
    <mergeCell ref="K93:L93"/>
    <mergeCell ref="N93:O93"/>
    <mergeCell ref="U93:V93"/>
    <mergeCell ref="X93:Y93"/>
    <mergeCell ref="A92:B92"/>
    <mergeCell ref="C92:F92"/>
    <mergeCell ref="K92:L92"/>
    <mergeCell ref="N92:O92"/>
    <mergeCell ref="U92:V92"/>
    <mergeCell ref="X92:Y92"/>
    <mergeCell ref="A91:B91"/>
    <mergeCell ref="C91:F91"/>
    <mergeCell ref="K91:L91"/>
    <mergeCell ref="N91:O91"/>
    <mergeCell ref="U91:V91"/>
    <mergeCell ref="X91:Y91"/>
    <mergeCell ref="A90:B90"/>
    <mergeCell ref="C90:F90"/>
    <mergeCell ref="K90:L90"/>
    <mergeCell ref="N90:O90"/>
    <mergeCell ref="U90:V90"/>
    <mergeCell ref="X90:Y90"/>
    <mergeCell ref="A89:B89"/>
    <mergeCell ref="C89:F89"/>
    <mergeCell ref="K89:L89"/>
    <mergeCell ref="N89:O89"/>
    <mergeCell ref="U89:V89"/>
    <mergeCell ref="X89:Y89"/>
    <mergeCell ref="A88:B88"/>
    <mergeCell ref="C88:F88"/>
    <mergeCell ref="K88:L88"/>
    <mergeCell ref="N88:O88"/>
    <mergeCell ref="U88:V88"/>
    <mergeCell ref="X88:Y88"/>
    <mergeCell ref="A87:B87"/>
    <mergeCell ref="C87:F87"/>
    <mergeCell ref="K87:L87"/>
    <mergeCell ref="N87:O87"/>
    <mergeCell ref="U87:V87"/>
    <mergeCell ref="X87:Y87"/>
    <mergeCell ref="A86:B86"/>
    <mergeCell ref="C86:F86"/>
    <mergeCell ref="K86:L86"/>
    <mergeCell ref="N86:O86"/>
    <mergeCell ref="U86:V86"/>
    <mergeCell ref="X86:Y86"/>
    <mergeCell ref="A85:B85"/>
    <mergeCell ref="C85:F85"/>
    <mergeCell ref="K85:L85"/>
    <mergeCell ref="N85:O85"/>
    <mergeCell ref="U85:V85"/>
    <mergeCell ref="X85:Y85"/>
    <mergeCell ref="A84:B84"/>
    <mergeCell ref="C84:F84"/>
    <mergeCell ref="K84:L84"/>
    <mergeCell ref="N84:O84"/>
    <mergeCell ref="U84:V84"/>
    <mergeCell ref="X84:Y84"/>
    <mergeCell ref="A83:B83"/>
    <mergeCell ref="C83:F83"/>
    <mergeCell ref="K83:L83"/>
    <mergeCell ref="N83:O83"/>
    <mergeCell ref="U83:V83"/>
    <mergeCell ref="X83:Y83"/>
    <mergeCell ref="A82:B82"/>
    <mergeCell ref="C82:F82"/>
    <mergeCell ref="K82:L82"/>
    <mergeCell ref="N82:O82"/>
    <mergeCell ref="U82:V82"/>
    <mergeCell ref="X82:Y82"/>
    <mergeCell ref="A81:B81"/>
    <mergeCell ref="C81:F81"/>
    <mergeCell ref="K81:L81"/>
    <mergeCell ref="N81:O81"/>
    <mergeCell ref="U81:V81"/>
    <mergeCell ref="X81:Y81"/>
    <mergeCell ref="A80:B80"/>
    <mergeCell ref="C80:F80"/>
    <mergeCell ref="K80:L80"/>
    <mergeCell ref="N80:O80"/>
    <mergeCell ref="U80:V80"/>
    <mergeCell ref="X80:Y80"/>
    <mergeCell ref="A79:B79"/>
    <mergeCell ref="C79:F79"/>
    <mergeCell ref="K79:L79"/>
    <mergeCell ref="N79:O79"/>
    <mergeCell ref="U79:V79"/>
    <mergeCell ref="X79:Y79"/>
    <mergeCell ref="A78:B78"/>
    <mergeCell ref="C78:F78"/>
    <mergeCell ref="K78:L78"/>
    <mergeCell ref="N78:O78"/>
    <mergeCell ref="U78:V78"/>
    <mergeCell ref="X78:Y78"/>
    <mergeCell ref="A77:B77"/>
    <mergeCell ref="C77:F77"/>
    <mergeCell ref="K77:L77"/>
    <mergeCell ref="N77:O77"/>
    <mergeCell ref="U77:V77"/>
    <mergeCell ref="X77:Y77"/>
    <mergeCell ref="A76:B76"/>
    <mergeCell ref="C76:F76"/>
    <mergeCell ref="K76:L76"/>
    <mergeCell ref="N76:O76"/>
    <mergeCell ref="U76:V76"/>
    <mergeCell ref="X76:Y76"/>
    <mergeCell ref="A75:B75"/>
    <mergeCell ref="C75:F75"/>
    <mergeCell ref="K75:L75"/>
    <mergeCell ref="N75:O75"/>
    <mergeCell ref="U75:V75"/>
    <mergeCell ref="X75:Y75"/>
    <mergeCell ref="A74:B74"/>
    <mergeCell ref="C74:F74"/>
    <mergeCell ref="K74:L74"/>
    <mergeCell ref="N74:O74"/>
    <mergeCell ref="U74:V74"/>
    <mergeCell ref="X74:Y74"/>
    <mergeCell ref="A73:B73"/>
    <mergeCell ref="C73:F73"/>
    <mergeCell ref="K73:L73"/>
    <mergeCell ref="N73:O73"/>
    <mergeCell ref="U73:V73"/>
    <mergeCell ref="X73:Y73"/>
    <mergeCell ref="A72:B72"/>
    <mergeCell ref="C72:F72"/>
    <mergeCell ref="K72:L72"/>
    <mergeCell ref="N72:O72"/>
    <mergeCell ref="U72:V72"/>
    <mergeCell ref="X72:Y72"/>
    <mergeCell ref="A71:B71"/>
    <mergeCell ref="C71:F71"/>
    <mergeCell ref="K71:L71"/>
    <mergeCell ref="N71:O71"/>
    <mergeCell ref="U71:V71"/>
    <mergeCell ref="X71:Y71"/>
    <mergeCell ref="A70:B70"/>
    <mergeCell ref="C70:F70"/>
    <mergeCell ref="K70:L70"/>
    <mergeCell ref="N70:O70"/>
    <mergeCell ref="U70:V70"/>
    <mergeCell ref="X70:Y70"/>
    <mergeCell ref="A69:B69"/>
    <mergeCell ref="C69:F69"/>
    <mergeCell ref="K69:L69"/>
    <mergeCell ref="N69:O69"/>
    <mergeCell ref="U69:V69"/>
    <mergeCell ref="X69:Y69"/>
    <mergeCell ref="A68:B68"/>
    <mergeCell ref="C68:F68"/>
    <mergeCell ref="K68:L68"/>
    <mergeCell ref="N68:O68"/>
    <mergeCell ref="U68:V68"/>
    <mergeCell ref="X68:Y68"/>
    <mergeCell ref="A67:B67"/>
    <mergeCell ref="C67:F67"/>
    <mergeCell ref="K67:L67"/>
    <mergeCell ref="N67:O67"/>
    <mergeCell ref="U67:V67"/>
    <mergeCell ref="X67:Y67"/>
    <mergeCell ref="A66:B66"/>
    <mergeCell ref="C66:F66"/>
    <mergeCell ref="K66:L66"/>
    <mergeCell ref="N66:O66"/>
    <mergeCell ref="U66:V66"/>
    <mergeCell ref="X66:Y66"/>
    <mergeCell ref="A65:B65"/>
    <mergeCell ref="C65:F65"/>
    <mergeCell ref="K65:L65"/>
    <mergeCell ref="N65:O65"/>
    <mergeCell ref="U65:V65"/>
    <mergeCell ref="X65:Y65"/>
    <mergeCell ref="A64:B64"/>
    <mergeCell ref="C64:F64"/>
    <mergeCell ref="K64:L64"/>
    <mergeCell ref="N64:O64"/>
    <mergeCell ref="U64:V64"/>
    <mergeCell ref="X64:Y64"/>
    <mergeCell ref="A63:B63"/>
    <mergeCell ref="C63:F63"/>
    <mergeCell ref="K63:L63"/>
    <mergeCell ref="N63:O63"/>
    <mergeCell ref="U63:V63"/>
    <mergeCell ref="X63:Y63"/>
    <mergeCell ref="A62:B62"/>
    <mergeCell ref="C62:F62"/>
    <mergeCell ref="K62:L62"/>
    <mergeCell ref="N62:O62"/>
    <mergeCell ref="U62:V62"/>
    <mergeCell ref="X62:Y62"/>
    <mergeCell ref="A61:B61"/>
    <mergeCell ref="C61:F61"/>
    <mergeCell ref="K61:L61"/>
    <mergeCell ref="N61:O61"/>
    <mergeCell ref="U61:V61"/>
    <mergeCell ref="X61:Y61"/>
    <mergeCell ref="A60:B60"/>
    <mergeCell ref="C60:F60"/>
    <mergeCell ref="K60:L60"/>
    <mergeCell ref="N60:O60"/>
    <mergeCell ref="U60:V60"/>
    <mergeCell ref="X60:Y60"/>
    <mergeCell ref="A59:B59"/>
    <mergeCell ref="C59:F59"/>
    <mergeCell ref="K59:L59"/>
    <mergeCell ref="N59:O59"/>
    <mergeCell ref="U59:V59"/>
    <mergeCell ref="X59:Y59"/>
    <mergeCell ref="A58:B58"/>
    <mergeCell ref="C58:F58"/>
    <mergeCell ref="K58:L58"/>
    <mergeCell ref="N58:O58"/>
    <mergeCell ref="U58:V58"/>
    <mergeCell ref="X58:Y58"/>
    <mergeCell ref="A57:B57"/>
    <mergeCell ref="C57:F57"/>
    <mergeCell ref="K57:L57"/>
    <mergeCell ref="N57:O57"/>
    <mergeCell ref="U57:V57"/>
    <mergeCell ref="X57:Y57"/>
    <mergeCell ref="A56:B56"/>
    <mergeCell ref="C56:F56"/>
    <mergeCell ref="K56:L56"/>
    <mergeCell ref="N56:O56"/>
    <mergeCell ref="U56:V56"/>
    <mergeCell ref="X56:Y56"/>
    <mergeCell ref="A55:B55"/>
    <mergeCell ref="C55:F55"/>
    <mergeCell ref="K55:L55"/>
    <mergeCell ref="N55:O55"/>
    <mergeCell ref="U55:V55"/>
    <mergeCell ref="X55:Y55"/>
    <mergeCell ref="A54:B54"/>
    <mergeCell ref="C54:F54"/>
    <mergeCell ref="K54:L54"/>
    <mergeCell ref="N54:O54"/>
    <mergeCell ref="U54:V54"/>
    <mergeCell ref="X54:Y54"/>
    <mergeCell ref="A53:B53"/>
    <mergeCell ref="C53:F53"/>
    <mergeCell ref="K53:L53"/>
    <mergeCell ref="N53:O53"/>
    <mergeCell ref="U53:V53"/>
    <mergeCell ref="X53:Y53"/>
    <mergeCell ref="A52:B52"/>
    <mergeCell ref="C52:F52"/>
    <mergeCell ref="K52:L52"/>
    <mergeCell ref="N52:O52"/>
    <mergeCell ref="U52:V52"/>
    <mergeCell ref="X52:Y52"/>
    <mergeCell ref="A51:B51"/>
    <mergeCell ref="C51:F51"/>
    <mergeCell ref="K51:L51"/>
    <mergeCell ref="N51:O51"/>
    <mergeCell ref="U51:V51"/>
    <mergeCell ref="X51:Y51"/>
    <mergeCell ref="A50:B50"/>
    <mergeCell ref="C50:F50"/>
    <mergeCell ref="K50:L50"/>
    <mergeCell ref="N50:O50"/>
    <mergeCell ref="U50:V50"/>
    <mergeCell ref="X50:Y50"/>
    <mergeCell ref="A49:B49"/>
    <mergeCell ref="C49:F49"/>
    <mergeCell ref="K49:L49"/>
    <mergeCell ref="N49:O49"/>
    <mergeCell ref="U49:V49"/>
    <mergeCell ref="X49:Y49"/>
    <mergeCell ref="A48:B48"/>
    <mergeCell ref="C48:F48"/>
    <mergeCell ref="K48:L48"/>
    <mergeCell ref="N48:O48"/>
    <mergeCell ref="U48:V48"/>
    <mergeCell ref="X48:Y48"/>
    <mergeCell ref="A47:B47"/>
    <mergeCell ref="C47:F47"/>
    <mergeCell ref="K47:L47"/>
    <mergeCell ref="N47:O47"/>
    <mergeCell ref="U47:V47"/>
    <mergeCell ref="X47:Y47"/>
    <mergeCell ref="A46:B46"/>
    <mergeCell ref="C46:F46"/>
    <mergeCell ref="K46:L46"/>
    <mergeCell ref="N46:O46"/>
    <mergeCell ref="U46:V46"/>
    <mergeCell ref="X46:Y46"/>
    <mergeCell ref="A45:B45"/>
    <mergeCell ref="C45:F45"/>
    <mergeCell ref="K45:L45"/>
    <mergeCell ref="N45:O45"/>
    <mergeCell ref="U45:V45"/>
    <mergeCell ref="X45:Y45"/>
    <mergeCell ref="A44:B44"/>
    <mergeCell ref="C44:F44"/>
    <mergeCell ref="K44:L44"/>
    <mergeCell ref="N44:O44"/>
    <mergeCell ref="U44:V44"/>
    <mergeCell ref="X44:Y44"/>
    <mergeCell ref="A43:B43"/>
    <mergeCell ref="C43:F43"/>
    <mergeCell ref="K43:L43"/>
    <mergeCell ref="N43:O43"/>
    <mergeCell ref="U43:V43"/>
    <mergeCell ref="X43:Y43"/>
    <mergeCell ref="A42:B42"/>
    <mergeCell ref="C42:F42"/>
    <mergeCell ref="K42:L42"/>
    <mergeCell ref="N42:O42"/>
    <mergeCell ref="U42:V42"/>
    <mergeCell ref="X42:Y42"/>
    <mergeCell ref="A41:B41"/>
    <mergeCell ref="C41:F41"/>
    <mergeCell ref="K41:L41"/>
    <mergeCell ref="N41:O41"/>
    <mergeCell ref="U41:V41"/>
    <mergeCell ref="X41:Y41"/>
    <mergeCell ref="A40:B40"/>
    <mergeCell ref="C40:F40"/>
    <mergeCell ref="K40:L40"/>
    <mergeCell ref="N40:O40"/>
    <mergeCell ref="U40:V40"/>
    <mergeCell ref="X40:Y40"/>
    <mergeCell ref="A39:B39"/>
    <mergeCell ref="C39:F39"/>
    <mergeCell ref="K39:L39"/>
    <mergeCell ref="N39:O39"/>
    <mergeCell ref="U39:V39"/>
    <mergeCell ref="X39:Y39"/>
    <mergeCell ref="A38:B38"/>
    <mergeCell ref="C38:F38"/>
    <mergeCell ref="K38:L38"/>
    <mergeCell ref="N38:O38"/>
    <mergeCell ref="U38:V38"/>
    <mergeCell ref="X38:Y38"/>
    <mergeCell ref="A37:B37"/>
    <mergeCell ref="C37:F37"/>
    <mergeCell ref="K37:L37"/>
    <mergeCell ref="N37:O37"/>
    <mergeCell ref="U37:V37"/>
    <mergeCell ref="X37:Y37"/>
    <mergeCell ref="A36:B36"/>
    <mergeCell ref="C36:F36"/>
    <mergeCell ref="K36:L36"/>
    <mergeCell ref="N36:O36"/>
    <mergeCell ref="U36:V36"/>
    <mergeCell ref="X36:Y36"/>
    <mergeCell ref="A35:B35"/>
    <mergeCell ref="C35:F35"/>
    <mergeCell ref="K35:L35"/>
    <mergeCell ref="N35:O35"/>
    <mergeCell ref="U35:V35"/>
    <mergeCell ref="X35:Y35"/>
    <mergeCell ref="A34:B34"/>
    <mergeCell ref="C34:F34"/>
    <mergeCell ref="K34:L34"/>
    <mergeCell ref="N34:O34"/>
    <mergeCell ref="U34:V34"/>
    <mergeCell ref="X34:Y34"/>
    <mergeCell ref="A33:B33"/>
    <mergeCell ref="C33:F33"/>
    <mergeCell ref="K33:L33"/>
    <mergeCell ref="N33:O33"/>
    <mergeCell ref="U33:V33"/>
    <mergeCell ref="X33:Y33"/>
    <mergeCell ref="A32:B32"/>
    <mergeCell ref="C32:F32"/>
    <mergeCell ref="K32:L32"/>
    <mergeCell ref="N32:O32"/>
    <mergeCell ref="U32:V32"/>
    <mergeCell ref="X32:Y32"/>
    <mergeCell ref="A31:B31"/>
    <mergeCell ref="C31:F31"/>
    <mergeCell ref="K31:L31"/>
    <mergeCell ref="N31:O31"/>
    <mergeCell ref="U31:V31"/>
    <mergeCell ref="X31:Y31"/>
    <mergeCell ref="A30:B30"/>
    <mergeCell ref="C30:F30"/>
    <mergeCell ref="K30:L30"/>
    <mergeCell ref="N30:O30"/>
    <mergeCell ref="U30:V30"/>
    <mergeCell ref="X30:Y30"/>
    <mergeCell ref="A29:B29"/>
    <mergeCell ref="C29:F29"/>
    <mergeCell ref="K29:L29"/>
    <mergeCell ref="N29:O29"/>
    <mergeCell ref="U29:V29"/>
    <mergeCell ref="X29:Y29"/>
    <mergeCell ref="A28:B28"/>
    <mergeCell ref="C28:F28"/>
    <mergeCell ref="K28:L28"/>
    <mergeCell ref="N28:O28"/>
    <mergeCell ref="U28:V28"/>
    <mergeCell ref="X28:Y28"/>
    <mergeCell ref="A27:B27"/>
    <mergeCell ref="C27:F27"/>
    <mergeCell ref="K27:L27"/>
    <mergeCell ref="N27:O27"/>
    <mergeCell ref="U27:V27"/>
    <mergeCell ref="X27:Y27"/>
    <mergeCell ref="A26:B26"/>
    <mergeCell ref="C26:F26"/>
    <mergeCell ref="K26:L26"/>
    <mergeCell ref="N26:O26"/>
    <mergeCell ref="U26:V26"/>
    <mergeCell ref="X26:Y26"/>
    <mergeCell ref="A25:B25"/>
    <mergeCell ref="C25:F25"/>
    <mergeCell ref="K25:L25"/>
    <mergeCell ref="N25:O25"/>
    <mergeCell ref="U25:V25"/>
    <mergeCell ref="X25:Y25"/>
    <mergeCell ref="A24:B24"/>
    <mergeCell ref="C24:F24"/>
    <mergeCell ref="K24:L24"/>
    <mergeCell ref="N24:O24"/>
    <mergeCell ref="U24:V24"/>
    <mergeCell ref="X24:Y24"/>
    <mergeCell ref="A23:B23"/>
    <mergeCell ref="C23:F23"/>
    <mergeCell ref="K23:L23"/>
    <mergeCell ref="N23:O23"/>
    <mergeCell ref="U23:V23"/>
    <mergeCell ref="X23:Y23"/>
    <mergeCell ref="A22:B22"/>
    <mergeCell ref="C22:F22"/>
    <mergeCell ref="K22:L22"/>
    <mergeCell ref="N22:O22"/>
    <mergeCell ref="U22:V22"/>
    <mergeCell ref="X22:Y22"/>
    <mergeCell ref="A21:B21"/>
    <mergeCell ref="C21:F21"/>
    <mergeCell ref="K21:L21"/>
    <mergeCell ref="N21:O21"/>
    <mergeCell ref="U21:V21"/>
    <mergeCell ref="X21:Y21"/>
    <mergeCell ref="A20:B20"/>
    <mergeCell ref="C20:F20"/>
    <mergeCell ref="K20:L20"/>
    <mergeCell ref="N20:O20"/>
    <mergeCell ref="U20:V20"/>
    <mergeCell ref="X20:Y20"/>
    <mergeCell ref="A19:B19"/>
    <mergeCell ref="C19:F19"/>
    <mergeCell ref="K19:L19"/>
    <mergeCell ref="N19:O19"/>
    <mergeCell ref="U19:V19"/>
    <mergeCell ref="X19:Y19"/>
    <mergeCell ref="A18:B18"/>
    <mergeCell ref="C18:F18"/>
    <mergeCell ref="K18:L18"/>
    <mergeCell ref="N18:O18"/>
    <mergeCell ref="U18:V18"/>
    <mergeCell ref="X18:Y18"/>
    <mergeCell ref="A17:B17"/>
    <mergeCell ref="C17:F17"/>
    <mergeCell ref="K17:L17"/>
    <mergeCell ref="N17:O17"/>
    <mergeCell ref="U17:V17"/>
    <mergeCell ref="X17:Y17"/>
    <mergeCell ref="A16:B16"/>
    <mergeCell ref="C16:F16"/>
    <mergeCell ref="K16:L16"/>
    <mergeCell ref="N16:O16"/>
    <mergeCell ref="U16:V16"/>
    <mergeCell ref="X16:Y16"/>
    <mergeCell ref="A15:B15"/>
    <mergeCell ref="C15:F15"/>
    <mergeCell ref="K15:L15"/>
    <mergeCell ref="N15:O15"/>
    <mergeCell ref="U15:V15"/>
    <mergeCell ref="X15:Y15"/>
    <mergeCell ref="A14:B14"/>
    <mergeCell ref="C14:F14"/>
    <mergeCell ref="K14:L14"/>
    <mergeCell ref="N14:O14"/>
    <mergeCell ref="U14:V14"/>
    <mergeCell ref="X14:Y14"/>
    <mergeCell ref="A13:B13"/>
    <mergeCell ref="C13:F13"/>
    <mergeCell ref="K13:L13"/>
    <mergeCell ref="N13:O13"/>
    <mergeCell ref="U13:V13"/>
    <mergeCell ref="X13:Y13"/>
    <mergeCell ref="A7:C7"/>
    <mergeCell ref="D7:X7"/>
    <mergeCell ref="A8:C8"/>
    <mergeCell ref="D8:X8"/>
    <mergeCell ref="A10:C10"/>
    <mergeCell ref="D10:X10"/>
    <mergeCell ref="A1:A3"/>
    <mergeCell ref="B1:Y1"/>
    <mergeCell ref="B2:Y2"/>
    <mergeCell ref="A5:C5"/>
    <mergeCell ref="D5:X5"/>
    <mergeCell ref="A6:C6"/>
    <mergeCell ref="D6:X6"/>
    <mergeCell ref="K182:L182"/>
    <mergeCell ref="N182:O182"/>
    <mergeCell ref="U182:V182"/>
    <mergeCell ref="X182:Y182"/>
    <mergeCell ref="A183:B183"/>
    <mergeCell ref="C183:F183"/>
    <mergeCell ref="K183:L183"/>
    <mergeCell ref="N183:O183"/>
    <mergeCell ref="U183:V183"/>
    <mergeCell ref="X183:Y183"/>
    <mergeCell ref="A184:B184"/>
    <mergeCell ref="C184:F184"/>
    <mergeCell ref="K184:L184"/>
    <mergeCell ref="N184:O184"/>
    <mergeCell ref="U184:V184"/>
    <mergeCell ref="X184:Y184"/>
    <mergeCell ref="A185:B185"/>
    <mergeCell ref="C185:F185"/>
    <mergeCell ref="K185:L185"/>
    <mergeCell ref="N185:O185"/>
    <mergeCell ref="U185:V185"/>
    <mergeCell ref="X185:Y185"/>
    <mergeCell ref="A182:B182"/>
    <mergeCell ref="C182:F182"/>
    <mergeCell ref="A186:B186"/>
    <mergeCell ref="C186:F186"/>
    <mergeCell ref="K186:L186"/>
    <mergeCell ref="N186:O186"/>
    <mergeCell ref="U186:V186"/>
    <mergeCell ref="X186:Y186"/>
    <mergeCell ref="A187:B187"/>
    <mergeCell ref="C187:F187"/>
    <mergeCell ref="K187:L187"/>
    <mergeCell ref="N187:O187"/>
    <mergeCell ref="U187:V187"/>
    <mergeCell ref="X187:Y187"/>
    <mergeCell ref="A188:B188"/>
    <mergeCell ref="C188:F188"/>
    <mergeCell ref="K188:L188"/>
    <mergeCell ref="N188:O188"/>
    <mergeCell ref="U188:V188"/>
    <mergeCell ref="X188:Y188"/>
    <mergeCell ref="A189:B189"/>
    <mergeCell ref="C189:F189"/>
    <mergeCell ref="K189:L189"/>
    <mergeCell ref="N189:O189"/>
    <mergeCell ref="U189:V189"/>
    <mergeCell ref="X189:Y189"/>
    <mergeCell ref="A190:B190"/>
    <mergeCell ref="C190:F190"/>
    <mergeCell ref="K190:L190"/>
    <mergeCell ref="N190:O190"/>
    <mergeCell ref="U190:V190"/>
    <mergeCell ref="X190:Y190"/>
    <mergeCell ref="A191:B191"/>
    <mergeCell ref="C191:F191"/>
    <mergeCell ref="K191:L191"/>
    <mergeCell ref="N191:O191"/>
    <mergeCell ref="U191:V191"/>
    <mergeCell ref="X191:Y191"/>
    <mergeCell ref="A192:B192"/>
    <mergeCell ref="C192:F192"/>
    <mergeCell ref="K192:L192"/>
    <mergeCell ref="N192:O192"/>
    <mergeCell ref="U192:V192"/>
    <mergeCell ref="X192:Y192"/>
    <mergeCell ref="A193:B193"/>
    <mergeCell ref="C193:F193"/>
    <mergeCell ref="K193:L193"/>
    <mergeCell ref="N193:O193"/>
    <mergeCell ref="U193:V193"/>
    <mergeCell ref="X193:Y193"/>
    <mergeCell ref="A203:B203"/>
    <mergeCell ref="C203:F203"/>
    <mergeCell ref="K203:L203"/>
    <mergeCell ref="N203:O203"/>
    <mergeCell ref="U203:V203"/>
    <mergeCell ref="X203:Y203"/>
    <mergeCell ref="A195:B195"/>
    <mergeCell ref="C195:F195"/>
    <mergeCell ref="K195:L195"/>
    <mergeCell ref="N195:O195"/>
    <mergeCell ref="U195:V195"/>
    <mergeCell ref="X195:Y195"/>
    <mergeCell ref="A194:B194"/>
    <mergeCell ref="C194:F194"/>
    <mergeCell ref="K194:L194"/>
    <mergeCell ref="N194:O194"/>
    <mergeCell ref="U194:V194"/>
    <mergeCell ref="X194:Y194"/>
    <mergeCell ref="A198:B198"/>
    <mergeCell ref="C198:F198"/>
    <mergeCell ref="K206:L206"/>
    <mergeCell ref="N206:O206"/>
    <mergeCell ref="U206:V206"/>
    <mergeCell ref="X206:Y206"/>
    <mergeCell ref="A207:B207"/>
    <mergeCell ref="C207:F207"/>
    <mergeCell ref="K207:L207"/>
    <mergeCell ref="N207:O207"/>
    <mergeCell ref="U207:V207"/>
    <mergeCell ref="X207:Y207"/>
    <mergeCell ref="A208:B208"/>
    <mergeCell ref="C208:F208"/>
    <mergeCell ref="K208:L208"/>
    <mergeCell ref="N208:O208"/>
    <mergeCell ref="U208:V208"/>
    <mergeCell ref="X208:Y208"/>
    <mergeCell ref="A209:B209"/>
    <mergeCell ref="C209:F209"/>
    <mergeCell ref="K209:L209"/>
    <mergeCell ref="N209:O209"/>
    <mergeCell ref="U209:V209"/>
    <mergeCell ref="X209:Y209"/>
    <mergeCell ref="A206:B206"/>
    <mergeCell ref="C206:F206"/>
    <mergeCell ref="A210:B210"/>
    <mergeCell ref="C210:F210"/>
    <mergeCell ref="K210:L210"/>
    <mergeCell ref="N210:O210"/>
    <mergeCell ref="U210:V210"/>
    <mergeCell ref="X210:Y210"/>
    <mergeCell ref="A211:B211"/>
    <mergeCell ref="C211:F211"/>
    <mergeCell ref="K211:L211"/>
    <mergeCell ref="N211:O211"/>
    <mergeCell ref="U211:V211"/>
    <mergeCell ref="X211:Y211"/>
    <mergeCell ref="A212:B212"/>
    <mergeCell ref="C212:F212"/>
    <mergeCell ref="K212:L212"/>
    <mergeCell ref="N212:O212"/>
    <mergeCell ref="U212:V212"/>
    <mergeCell ref="X212:Y212"/>
    <mergeCell ref="A213:B213"/>
    <mergeCell ref="C213:F213"/>
    <mergeCell ref="K213:L213"/>
    <mergeCell ref="N213:O213"/>
    <mergeCell ref="U213:V213"/>
    <mergeCell ref="X213:Y213"/>
    <mergeCell ref="A214:B214"/>
    <mergeCell ref="C214:F214"/>
    <mergeCell ref="K214:L214"/>
    <mergeCell ref="N214:O214"/>
    <mergeCell ref="U214:V214"/>
    <mergeCell ref="X214:Y214"/>
    <mergeCell ref="A215:B215"/>
    <mergeCell ref="C215:F215"/>
    <mergeCell ref="K215:L215"/>
    <mergeCell ref="N215:O215"/>
    <mergeCell ref="U215:V215"/>
    <mergeCell ref="X215:Y215"/>
    <mergeCell ref="A216:B216"/>
    <mergeCell ref="C216:F216"/>
    <mergeCell ref="K216:L216"/>
    <mergeCell ref="N216:O216"/>
    <mergeCell ref="U216:V216"/>
    <mergeCell ref="X216:Y216"/>
    <mergeCell ref="A217:B217"/>
    <mergeCell ref="C217:F217"/>
    <mergeCell ref="K217:L217"/>
    <mergeCell ref="N217:O217"/>
    <mergeCell ref="U217:V217"/>
    <mergeCell ref="X217:Y217"/>
    <mergeCell ref="A218:B218"/>
    <mergeCell ref="C218:F218"/>
    <mergeCell ref="K218:L218"/>
    <mergeCell ref="N218:O218"/>
    <mergeCell ref="U218:V218"/>
    <mergeCell ref="X218:Y218"/>
    <mergeCell ref="U238:V238"/>
    <mergeCell ref="X238:Y238"/>
    <mergeCell ref="A239:B239"/>
    <mergeCell ref="C239:F239"/>
    <mergeCell ref="K239:L239"/>
    <mergeCell ref="N239:O239"/>
    <mergeCell ref="U239:V239"/>
    <mergeCell ref="X239:Y239"/>
    <mergeCell ref="A234:B234"/>
    <mergeCell ref="C234:F234"/>
    <mergeCell ref="K234:L234"/>
    <mergeCell ref="N234:O234"/>
    <mergeCell ref="U234:V234"/>
    <mergeCell ref="X234:Y234"/>
    <mergeCell ref="A235:B235"/>
    <mergeCell ref="C235:F235"/>
    <mergeCell ref="K235:L235"/>
    <mergeCell ref="N235:O235"/>
    <mergeCell ref="U235:V235"/>
    <mergeCell ref="X235:Y235"/>
    <mergeCell ref="A236:B236"/>
    <mergeCell ref="C236:F236"/>
    <mergeCell ref="K236:L236"/>
    <mergeCell ref="N236:O236"/>
    <mergeCell ref="U236:V236"/>
    <mergeCell ref="X236:Y236"/>
    <mergeCell ref="A237:B237"/>
    <mergeCell ref="C237:F237"/>
    <mergeCell ref="K237:L237"/>
    <mergeCell ref="N237:O237"/>
    <mergeCell ref="U237:V237"/>
    <mergeCell ref="X237:Y237"/>
    <mergeCell ref="A219:B219"/>
    <mergeCell ref="C219:F219"/>
    <mergeCell ref="K219:L219"/>
    <mergeCell ref="N219:O219"/>
    <mergeCell ref="U219:V219"/>
    <mergeCell ref="X219:Y219"/>
    <mergeCell ref="A220:B220"/>
    <mergeCell ref="C220:F220"/>
    <mergeCell ref="K220:L220"/>
    <mergeCell ref="N220:O220"/>
    <mergeCell ref="U220:V220"/>
    <mergeCell ref="X220:Y220"/>
    <mergeCell ref="A221:B221"/>
    <mergeCell ref="C221:F221"/>
    <mergeCell ref="K221:L221"/>
    <mergeCell ref="N221:O221"/>
    <mergeCell ref="U221:V221"/>
    <mergeCell ref="X221:Y221"/>
    <mergeCell ref="A222:B222"/>
    <mergeCell ref="C222:F222"/>
    <mergeCell ref="K222:L222"/>
    <mergeCell ref="N222:O222"/>
    <mergeCell ref="U222:V222"/>
    <mergeCell ref="X222:Y222"/>
    <mergeCell ref="A223:B223"/>
    <mergeCell ref="C223:F223"/>
    <mergeCell ref="K223:L223"/>
    <mergeCell ref="N223:O223"/>
    <mergeCell ref="U223:V223"/>
    <mergeCell ref="X223:Y223"/>
    <mergeCell ref="A224:B224"/>
    <mergeCell ref="C224:F224"/>
    <mergeCell ref="K224:L224"/>
    <mergeCell ref="N224:O224"/>
    <mergeCell ref="U224:V224"/>
    <mergeCell ref="X224:Y224"/>
    <mergeCell ref="A225:B225"/>
    <mergeCell ref="C225:F225"/>
    <mergeCell ref="K225:L225"/>
    <mergeCell ref="N225:O225"/>
    <mergeCell ref="U225:V225"/>
    <mergeCell ref="X225:Y225"/>
    <mergeCell ref="A226:B226"/>
    <mergeCell ref="C226:F226"/>
    <mergeCell ref="K226:L226"/>
    <mergeCell ref="N226:O226"/>
    <mergeCell ref="U226:V226"/>
    <mergeCell ref="X226:Y226"/>
    <mergeCell ref="A227:B227"/>
    <mergeCell ref="C227:F227"/>
    <mergeCell ref="K227:L227"/>
    <mergeCell ref="N227:O227"/>
    <mergeCell ref="U227:V227"/>
    <mergeCell ref="X227:Y227"/>
    <mergeCell ref="A228:B228"/>
    <mergeCell ref="C228:F228"/>
    <mergeCell ref="K228:L228"/>
    <mergeCell ref="N228:O228"/>
    <mergeCell ref="U228:V228"/>
    <mergeCell ref="X228:Y228"/>
    <mergeCell ref="A229:B229"/>
    <mergeCell ref="C229:F229"/>
    <mergeCell ref="K229:L229"/>
    <mergeCell ref="N229:O229"/>
    <mergeCell ref="U229:V229"/>
    <mergeCell ref="X229:Y229"/>
    <mergeCell ref="A230:B230"/>
    <mergeCell ref="C230:F230"/>
    <mergeCell ref="K230:L230"/>
    <mergeCell ref="N230:O230"/>
    <mergeCell ref="U230:V230"/>
    <mergeCell ref="X230:Y230"/>
    <mergeCell ref="A231:B231"/>
    <mergeCell ref="C231:F231"/>
    <mergeCell ref="K231:L231"/>
    <mergeCell ref="N231:O231"/>
    <mergeCell ref="U231:V231"/>
    <mergeCell ref="X231:Y231"/>
    <mergeCell ref="A232:B232"/>
    <mergeCell ref="C232:F232"/>
    <mergeCell ref="K232:L232"/>
    <mergeCell ref="N232:O232"/>
    <mergeCell ref="U232:V232"/>
    <mergeCell ref="X232:Y232"/>
    <mergeCell ref="A233:B233"/>
    <mergeCell ref="C233:F233"/>
    <mergeCell ref="K233:L233"/>
    <mergeCell ref="N233:O233"/>
    <mergeCell ref="U233:V233"/>
    <mergeCell ref="X233:Y233"/>
    <mergeCell ref="A238:B238"/>
    <mergeCell ref="C238:F238"/>
    <mergeCell ref="K238:L238"/>
    <mergeCell ref="N238:O238"/>
    <mergeCell ref="K264:L264"/>
    <mergeCell ref="N264:O264"/>
    <mergeCell ref="U264:V264"/>
    <mergeCell ref="X264:Y264"/>
    <mergeCell ref="A254:B254"/>
    <mergeCell ref="C254:F254"/>
    <mergeCell ref="K254:L254"/>
    <mergeCell ref="N254:O254"/>
    <mergeCell ref="U254:V254"/>
    <mergeCell ref="X254:Y254"/>
    <mergeCell ref="A255:B255"/>
    <mergeCell ref="C255:F255"/>
    <mergeCell ref="K255:L255"/>
    <mergeCell ref="N255:O255"/>
    <mergeCell ref="U255:V255"/>
    <mergeCell ref="X255:Y255"/>
    <mergeCell ref="A240:B240"/>
    <mergeCell ref="C240:F240"/>
    <mergeCell ref="K240:L240"/>
    <mergeCell ref="N240:O240"/>
    <mergeCell ref="U240:V240"/>
    <mergeCell ref="X240:Y240"/>
    <mergeCell ref="A252:B252"/>
    <mergeCell ref="C252:F252"/>
    <mergeCell ref="K252:L252"/>
    <mergeCell ref="N252:O252"/>
    <mergeCell ref="U252:V252"/>
    <mergeCell ref="X252:Y252"/>
    <mergeCell ref="U261:V261"/>
    <mergeCell ref="X261:Y261"/>
    <mergeCell ref="A262:B262"/>
    <mergeCell ref="C262:F262"/>
    <mergeCell ref="K262:L262"/>
    <mergeCell ref="N262:O262"/>
    <mergeCell ref="A265:B265"/>
    <mergeCell ref="C265:F265"/>
    <mergeCell ref="K265:L265"/>
    <mergeCell ref="N265:O265"/>
    <mergeCell ref="U265:V265"/>
    <mergeCell ref="X265:Y265"/>
    <mergeCell ref="U262:V262"/>
    <mergeCell ref="X262:Y262"/>
    <mergeCell ref="A263:B263"/>
    <mergeCell ref="C263:F263"/>
    <mergeCell ref="K263:L263"/>
    <mergeCell ref="N263:O263"/>
    <mergeCell ref="U263:V263"/>
    <mergeCell ref="X263:Y263"/>
    <mergeCell ref="A264:B264"/>
    <mergeCell ref="C264:F264"/>
    <mergeCell ref="K258:L258"/>
    <mergeCell ref="N258:O258"/>
    <mergeCell ref="U258:V258"/>
    <mergeCell ref="X258:Y258"/>
    <mergeCell ref="A259:B259"/>
    <mergeCell ref="C259:F259"/>
    <mergeCell ref="K259:L259"/>
    <mergeCell ref="N259:O259"/>
    <mergeCell ref="U259:V259"/>
    <mergeCell ref="X259:Y259"/>
    <mergeCell ref="A268:B268"/>
    <mergeCell ref="C268:F268"/>
    <mergeCell ref="K268:L268"/>
    <mergeCell ref="N268:O268"/>
    <mergeCell ref="U268:V268"/>
    <mergeCell ref="X268:Y268"/>
    <mergeCell ref="A269:B269"/>
    <mergeCell ref="C269:F269"/>
    <mergeCell ref="K269:L269"/>
    <mergeCell ref="N269:O269"/>
    <mergeCell ref="U269:V269"/>
    <mergeCell ref="X269:Y269"/>
    <mergeCell ref="A260:B260"/>
    <mergeCell ref="C260:F260"/>
    <mergeCell ref="K260:L260"/>
    <mergeCell ref="N260:O260"/>
    <mergeCell ref="U260:V260"/>
    <mergeCell ref="X260:Y260"/>
    <mergeCell ref="A261:B261"/>
    <mergeCell ref="C261:F261"/>
    <mergeCell ref="K261:L261"/>
    <mergeCell ref="N261:O261"/>
    <mergeCell ref="A270:B270"/>
    <mergeCell ref="C270:F270"/>
    <mergeCell ref="K270:L270"/>
    <mergeCell ref="N270:O270"/>
    <mergeCell ref="U270:V270"/>
    <mergeCell ref="X270:Y270"/>
    <mergeCell ref="A271:B271"/>
    <mergeCell ref="C271:F271"/>
    <mergeCell ref="K271:L271"/>
    <mergeCell ref="N271:O271"/>
    <mergeCell ref="U271:V271"/>
    <mergeCell ref="X271:Y271"/>
    <mergeCell ref="A272:B272"/>
    <mergeCell ref="C272:F272"/>
    <mergeCell ref="K272:L272"/>
    <mergeCell ref="N272:O272"/>
    <mergeCell ref="U272:V272"/>
    <mergeCell ref="X272:Y272"/>
    <mergeCell ref="A276:B276"/>
    <mergeCell ref="C276:F276"/>
    <mergeCell ref="K276:L276"/>
    <mergeCell ref="N276:O276"/>
    <mergeCell ref="U276:V276"/>
    <mergeCell ref="X276:Y276"/>
    <mergeCell ref="A277:B277"/>
    <mergeCell ref="C277:F277"/>
    <mergeCell ref="K277:L277"/>
    <mergeCell ref="N277:O277"/>
    <mergeCell ref="U277:V277"/>
    <mergeCell ref="X277:Y277"/>
    <mergeCell ref="A273:B273"/>
    <mergeCell ref="C273:F273"/>
    <mergeCell ref="K273:L273"/>
    <mergeCell ref="N273:O273"/>
    <mergeCell ref="U273:V273"/>
    <mergeCell ref="X273:Y273"/>
    <mergeCell ref="A274:B274"/>
    <mergeCell ref="C274:F274"/>
    <mergeCell ref="K274:L274"/>
    <mergeCell ref="N274:O274"/>
    <mergeCell ref="U274:V274"/>
    <mergeCell ref="X274:Y274"/>
    <mergeCell ref="A275:B275"/>
    <mergeCell ref="C275:F275"/>
    <mergeCell ref="K275:L275"/>
    <mergeCell ref="N275:O275"/>
    <mergeCell ref="U275:V275"/>
    <mergeCell ref="X275:Y275"/>
    <mergeCell ref="A318:B318"/>
    <mergeCell ref="C318:F318"/>
    <mergeCell ref="K318:L318"/>
    <mergeCell ref="N318:O318"/>
    <mergeCell ref="U318:V318"/>
    <mergeCell ref="X318:Y318"/>
    <mergeCell ref="A315:B315"/>
    <mergeCell ref="C315:F315"/>
    <mergeCell ref="K315:L315"/>
    <mergeCell ref="N315:O315"/>
    <mergeCell ref="U315:V315"/>
    <mergeCell ref="X315:Y315"/>
    <mergeCell ref="A316:B316"/>
    <mergeCell ref="C316:F316"/>
    <mergeCell ref="K316:L316"/>
    <mergeCell ref="N316:O316"/>
    <mergeCell ref="U316:V316"/>
    <mergeCell ref="X316:Y316"/>
    <mergeCell ref="A317:B317"/>
    <mergeCell ref="C317:F317"/>
    <mergeCell ref="K317:L317"/>
    <mergeCell ref="N317:O317"/>
    <mergeCell ref="U317:V317"/>
    <mergeCell ref="X317:Y317"/>
  </mergeCells>
  <phoneticPr fontId="0" type="noConversion"/>
  <pageMargins left="0.39370078740157483" right="0.39370078740157483" top="0.59055118110236227" bottom="0.96566141732283461" header="0.59055118110236227" footer="0.59055118110236227"/>
  <pageSetup orientation="landscape" horizontalDpi="0" verticalDpi="0"/>
  <headerFooter alignWithMargins="0">
    <oddFooter>&amp;L&amp;C&amp;"Arial"&amp;8&amp;P 
/ 
&amp;N &amp;R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BalanceEjecucionPresupuesto</vt:lpstr>
      <vt:lpstr>Ingresos</vt:lpstr>
      <vt:lpstr>Egresos</vt:lpstr>
      <vt:lpstr>Balance</vt:lpstr>
      <vt:lpstr>Balance!Títulos_a_imprimir</vt:lpstr>
      <vt:lpstr>BalanceEjecucionPresupuesto!Títulos_a_imprimir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2021-10-10T14:32:43Z</dcterms:created>
  <dcterms:modified xsi:type="dcterms:W3CDTF">2024-05-30T21:09:48Z</dcterms:modified>
</cp:coreProperties>
</file>